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Password="8B6C" lockStructure="1"/>
  <bookViews>
    <workbookView windowWidth="21600" windowHeight="9600" tabRatio="935" firstSheet="11" activeTab="18"/>
  </bookViews>
  <sheets>
    <sheet name="A - Identificação da empresa" sheetId="10" r:id="rId1"/>
    <sheet name="Superv Id Contratação" sheetId="2" r:id="rId2"/>
    <sheet name="Superv Modulo 1 - Remuneração" sheetId="3" r:id="rId3"/>
    <sheet name="Superv Modulo 2 - Beneficios" sheetId="4" r:id="rId4"/>
    <sheet name="Superv Modulo 3 - Encargos" sheetId="5" r:id="rId5"/>
    <sheet name="Superv Modulo 4 - D.I. Lucro" sheetId="6" r:id="rId6"/>
    <sheet name="Superv Modulo 5 - Tributos" sheetId="7" r:id="rId7"/>
    <sheet name="Superv Modulo 6 - Horas Extras" sheetId="8" r:id="rId8"/>
    <sheet name="Superv - Valor dos Supervisores" sheetId="9" r:id="rId9"/>
    <sheet name="B -Identificação da contratação" sheetId="11" r:id="rId10"/>
    <sheet name="Módulo 1 - Remuneração" sheetId="12" r:id="rId11"/>
    <sheet name="Módulo 2 - Benefícios" sheetId="13" r:id="rId12"/>
    <sheet name="Módulo 3 - Encargos" sheetId="14" r:id="rId13"/>
    <sheet name="Módulo 4 - D.I. e Lucro" sheetId="15" r:id="rId14"/>
    <sheet name="Módulo 5 - Tributos" sheetId="16" r:id="rId15"/>
    <sheet name="Módulo 6 - Diárias" sheetId="17" r:id="rId16"/>
    <sheet name="Módulo 7 - Horas extras" sheetId="18" r:id="rId17"/>
    <sheet name="Valor dos Auxiliares" sheetId="21" r:id="rId18"/>
    <sheet name="Proposta FINAL" sheetId="22" r:id="rId19"/>
  </sheets>
  <definedNames>
    <definedName name="_1193738106" localSheetId="0">'A - Identificação da empresa'!$E$43</definedName>
    <definedName name="_xlnm.Print_Area" localSheetId="10">'Módulo 1 - Remuneração'!$A$1:$E$40</definedName>
    <definedName name="_xlnm.Print_Area" localSheetId="15">'Módulo 6 - Diárias'!$A$1:$G$43</definedName>
    <definedName name="_xlnm.Print_Area" localSheetId="16">'Módulo 7 - Horas extras'!$A$1:$G$102</definedName>
    <definedName name="_xlnm.Print_Area" localSheetId="18">'Proposta FINAL'!$A$1:$I$67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luis.silva</author>
  </authors>
  <commentList>
    <comment ref="E20" authorId="0">
      <text>
        <r>
          <rPr>
            <sz val="8"/>
            <rFont val="Tahoma"/>
            <charset val="0"/>
          </rPr>
          <t>A planilha sugere para este campo o valor obtido no quadro abaixo (item 2.A - Transporte), entretanto, a empresa poderá alterar o valor deste campo, devendo indicar a memória de cálculo utilizada</t>
        </r>
      </text>
    </comment>
  </commentList>
</comments>
</file>

<file path=xl/comments2.xml><?xml version="1.0" encoding="utf-8"?>
<comments xmlns="http://schemas.openxmlformats.org/spreadsheetml/2006/main">
  <authors>
    <author>luis.silva</author>
  </authors>
  <commentList>
    <comment ref="E20" authorId="0">
      <text>
        <r>
          <rPr>
            <sz val="8"/>
            <rFont val="Tahoma"/>
            <charset val="0"/>
          </rPr>
          <t>A planilha sugere para este campo o valor obtido no quadro abaixo (item 2.A - Transporte), entretanto, a empresa poderá alterar o valor deste campo, devendo indicar a memória de cálculo utilizada</t>
        </r>
      </text>
    </comment>
  </commentList>
</comments>
</file>

<file path=xl/sharedStrings.xml><?xml version="1.0" encoding="utf-8"?>
<sst xmlns="http://schemas.openxmlformats.org/spreadsheetml/2006/main" count="1795" uniqueCount="534">
  <si>
    <t>IDENTIFICAÇÃO DA EMPRESA PROPONENTE</t>
  </si>
  <si>
    <t>Dados da empresa</t>
  </si>
  <si>
    <t>Razão Social:</t>
  </si>
  <si>
    <t>Nome de fantasia:</t>
  </si>
  <si>
    <t>CNPJ:</t>
  </si>
  <si>
    <t>Endereço:</t>
  </si>
  <si>
    <t>CEP:</t>
  </si>
  <si>
    <t>Municipio/UF:</t>
  </si>
  <si>
    <t>Fone(s):</t>
  </si>
  <si>
    <t>Fax:</t>
  </si>
  <si>
    <t>e-mail:</t>
  </si>
  <si>
    <t>sítio na internet:</t>
  </si>
  <si>
    <t>Dados bancários da empresa (c/c em que será efetuado o crédito de pagamento devido pelo Contratante)</t>
  </si>
  <si>
    <t>Banco:</t>
  </si>
  <si>
    <t>Agência: &lt;nome&gt;</t>
  </si>
  <si>
    <t>&lt;código - dv&gt;</t>
  </si>
  <si>
    <t>Conta-corrente:</t>
  </si>
  <si>
    <t xml:space="preserve">Dados do representante da empresa (que assinará o termo contratual ou equivalente) </t>
  </si>
  <si>
    <t>Nome completo:</t>
  </si>
  <si>
    <t>Cargo:</t>
  </si>
  <si>
    <t>Nacionalidade:</t>
  </si>
  <si>
    <t>Estado civil:</t>
  </si>
  <si>
    <t>Profissão:</t>
  </si>
  <si>
    <t>Cédula de Identidade:</t>
  </si>
  <si>
    <t>Orgão Expedidor:</t>
  </si>
  <si>
    <t>CPF:</t>
  </si>
  <si>
    <t>Endereço para correspondência:</t>
  </si>
  <si>
    <t>Dados do Contato com a Empresa:</t>
  </si>
  <si>
    <t>Empresa optante pelo SIMPLES? (SIM ou NÃO)</t>
  </si>
  <si>
    <t>IDENTIFICAÇÃO DA CONTRATAÇÃO</t>
  </si>
  <si>
    <t>Órgão contratante:</t>
  </si>
  <si>
    <t>TRIBUNAL REGIONAL ELEITORAL DE MATO GROSSO DO SUL</t>
  </si>
  <si>
    <t>Procedimento administrativo (modalidade/n.º):</t>
  </si>
  <si>
    <t>SEI 0006926-11.2023.6.12.8000  (Pregão 19/2024)</t>
  </si>
  <si>
    <t>Data prevista para apresentação da proposta:</t>
  </si>
  <si>
    <t>Serviço a ser contratado:</t>
  </si>
  <si>
    <t>Supervisores de Auxiliar de apoio às Eleições</t>
  </si>
  <si>
    <t>Categoria profissional de referência:</t>
  </si>
  <si>
    <t>Supervisor Operacional II (STEAC)</t>
  </si>
  <si>
    <t>Carga horária prevista:</t>
  </si>
  <si>
    <t>44 horas</t>
  </si>
  <si>
    <t>n.º de postos a ser contratado:</t>
  </si>
  <si>
    <t>Local de prestação dos serviços:</t>
  </si>
  <si>
    <t>Unidades da Justiça Eleitoral de Mato Grosso do Sul</t>
  </si>
  <si>
    <t>Convenção Coletiva (Sindicato / ano):</t>
  </si>
  <si>
    <t>Data-base da categoria:</t>
  </si>
  <si>
    <t>Planilha auxiliar - Módulo 1 - Composição da remuneração</t>
  </si>
  <si>
    <t>Empresa (Razão Social):</t>
  </si>
  <si>
    <t>Categoria profissional vinculada ao serviço:</t>
  </si>
  <si>
    <t>n.º de postos:</t>
  </si>
  <si>
    <t>Módulo 1. COMPOSIÇÃO DA REMUNERAÇÃO</t>
  </si>
  <si>
    <t>Base legal / memória de cálculo ¹</t>
  </si>
  <si>
    <t>Valor (R$)</t>
  </si>
  <si>
    <t>1.A</t>
  </si>
  <si>
    <t>Salário Base</t>
  </si>
  <si>
    <t>1.B</t>
  </si>
  <si>
    <t>Gratificação Obrigatória</t>
  </si>
  <si>
    <t>1.C</t>
  </si>
  <si>
    <t>Adicional de Periculosidade</t>
  </si>
  <si>
    <t>1.D</t>
  </si>
  <si>
    <t>Adicional de Insalubridade</t>
  </si>
  <si>
    <t>1.E</t>
  </si>
  <si>
    <t>Adicional Noturno</t>
  </si>
  <si>
    <t>1.F</t>
  </si>
  <si>
    <t>Hora noturna adicional</t>
  </si>
  <si>
    <t>1.G</t>
  </si>
  <si>
    <t>Adicional de hora extra</t>
  </si>
  <si>
    <t>1.H</t>
  </si>
  <si>
    <t>Intervalo Intrajornada</t>
  </si>
  <si>
    <t>1.I</t>
  </si>
  <si>
    <r>
      <rPr>
        <sz val="10"/>
        <color indexed="8"/>
        <rFont val="Calibri"/>
        <family val="2"/>
        <charset val="0"/>
      </rPr>
      <t>Outros (</t>
    </r>
    <r>
      <rPr>
        <sz val="10"/>
        <color indexed="10"/>
        <rFont val="Calibri"/>
        <family val="2"/>
        <charset val="0"/>
      </rPr>
      <t>especificar nos campos abaixo</t>
    </r>
    <r>
      <rPr>
        <sz val="10"/>
        <color indexed="8"/>
        <rFont val="Calibri"/>
        <family val="2"/>
        <charset val="0"/>
      </rPr>
      <t>)</t>
    </r>
  </si>
  <si>
    <t>soma dos subitens 1.I.1 a 1.I.8</t>
  </si>
  <si>
    <t>1.I.1</t>
  </si>
  <si>
    <t>1.I.2</t>
  </si>
  <si>
    <t>1.I.3</t>
  </si>
  <si>
    <t>1.I.4</t>
  </si>
  <si>
    <t>1.I.5</t>
  </si>
  <si>
    <t>1.I.6</t>
  </si>
  <si>
    <t>1.I.7</t>
  </si>
  <si>
    <t>1.I.8</t>
  </si>
  <si>
    <t>Total da remuneração</t>
  </si>
  <si>
    <t>Nota:</t>
  </si>
  <si>
    <t>¹ - nessa coluna deve ser indicada a base legal e/ou a memória de cálculo do componente da remuneração especificado; a base legal pode ser, por exemplo, a cláusula da Convenção Coletiva que fixa o valor do item.</t>
  </si>
  <si>
    <t>Planilha auxiliar - Módulo 2 - Benefícios mensais e diários</t>
  </si>
  <si>
    <t>Módulo 2. BENEFÍCIOS MENSAIS E DIÁRIOS</t>
  </si>
  <si>
    <t>2.A</t>
  </si>
  <si>
    <t>Transporte</t>
  </si>
  <si>
    <t>Portaria Agereg n. 21 de 13 de Março de 2024 (Tarifa: R$ 4,75 nº dias trabalhados + Desconto 6%)</t>
  </si>
  <si>
    <t>2.B</t>
  </si>
  <si>
    <t>Auxílio alimentação (vales, cesta básica, etc.)</t>
  </si>
  <si>
    <t>Cláusula 14ª CCT 2024</t>
  </si>
  <si>
    <t>2.C</t>
  </si>
  <si>
    <t>Assistência médica e familiar</t>
  </si>
  <si>
    <t>2.D</t>
  </si>
  <si>
    <t>Auxílio-creche</t>
  </si>
  <si>
    <t>2.E</t>
  </si>
  <si>
    <t>Seguro de vida, invalidez e funeral</t>
  </si>
  <si>
    <t>2.F</t>
  </si>
  <si>
    <r>
      <rPr>
        <sz val="10"/>
        <color indexed="8"/>
        <rFont val="Calibri"/>
        <family val="2"/>
        <charset val="0"/>
      </rPr>
      <t>Outros (</t>
    </r>
    <r>
      <rPr>
        <sz val="10"/>
        <color indexed="10"/>
        <rFont val="Calibri"/>
        <family val="2"/>
        <charset val="0"/>
      </rPr>
      <t>especificar no quadro abaixo</t>
    </r>
    <r>
      <rPr>
        <sz val="10"/>
        <color indexed="8"/>
        <rFont val="Calibri"/>
        <family val="2"/>
        <charset val="0"/>
      </rPr>
      <t>)</t>
    </r>
  </si>
  <si>
    <t>soma dos subitens 2.F.1 a 2.F.8</t>
  </si>
  <si>
    <t>2.F.1</t>
  </si>
  <si>
    <t>Benefício Social Familiar</t>
  </si>
  <si>
    <t>Cláusula 17ª CCT/2024</t>
  </si>
  <si>
    <t>2.F.2</t>
  </si>
  <si>
    <t>Prêmio Cesta Básica</t>
  </si>
  <si>
    <t>Cláusula 12ª da CCT/2024 - para colaboradores/empregados que não possuir nenhuma falta e cumprir totalmente a jornada mensal.</t>
  </si>
  <si>
    <t>2.F.3</t>
  </si>
  <si>
    <t>2.F.4</t>
  </si>
  <si>
    <t>2.F.5</t>
  </si>
  <si>
    <t>2.F.6</t>
  </si>
  <si>
    <t>2.F.7</t>
  </si>
  <si>
    <t>2.F.8</t>
  </si>
  <si>
    <t>Total de benefícios mensais e diários</t>
  </si>
  <si>
    <t>Item 2.A - Transporte ²</t>
  </si>
  <si>
    <t>Valor (em unidades ou em R$)</t>
  </si>
  <si>
    <t>&lt;A&gt;</t>
  </si>
  <si>
    <t>Custo unitário do transporte (vale-transporte)</t>
  </si>
  <si>
    <t>&lt;B&gt;</t>
  </si>
  <si>
    <t>Qtde de vale-transporte fornecida por dia</t>
  </si>
  <si>
    <t>&lt;C&gt;</t>
  </si>
  <si>
    <t xml:space="preserve">Estimativa do nº de dias úteis no mês </t>
  </si>
  <si>
    <t>DIAS ÚTEIS</t>
  </si>
  <si>
    <t>&lt;D&gt;</t>
  </si>
  <si>
    <t>Qtde total de vale-transporte a ser fornecida ao mês</t>
  </si>
  <si>
    <t>&lt;B&gt; x &lt;C&gt;</t>
  </si>
  <si>
    <t>&lt;E&gt;</t>
  </si>
  <si>
    <t>Custo total do transporte (vale-transporte)</t>
  </si>
  <si>
    <t>&lt;A&gt; x &lt;D&gt;</t>
  </si>
  <si>
    <t>&lt;F&gt;</t>
  </si>
  <si>
    <t>Dedução legal</t>
  </si>
  <si>
    <t>6% do salário-base (observar casos de aplicação da dedução proporcional ao n.º de vale-tranporte fornecido) - CCT 21ª §1º</t>
  </si>
  <si>
    <t>Total estimado mensal por empregado do item 2.A</t>
  </si>
  <si>
    <t>&lt;E&gt; - &lt;F&gt;</t>
  </si>
  <si>
    <t>Notas:</t>
  </si>
  <si>
    <t>.</t>
  </si>
  <si>
    <t>² - O quadro "Item 2.A - Transporte" corresponde à memória de cálculo padrão utilizada quando do fornecimento de vale-transporte ao funcionário da empresa, e deverá ser preenchido caso a empresa pretenda o fornecimento de vale-transporte, caso contrário, deve ser indicado o valor correspondente no campo próprio do quadro "Módulo 2. Benefícios Mensais e Diários" e informada a memória de cálculo empregada.</t>
  </si>
  <si>
    <t>Planilha auxiliar - Módulo 3 - Encargos previdenciários e FGTS</t>
  </si>
  <si>
    <t>Módulo 3. ENCARGOS SOCIAIS E TRABALHISTAS</t>
  </si>
  <si>
    <t>Submódulo 3.1. Encargos previdenciários e FGTS</t>
  </si>
  <si>
    <t>% ²</t>
  </si>
  <si>
    <t>3.1.A</t>
  </si>
  <si>
    <t>INSS</t>
  </si>
  <si>
    <t>Lei nº 8.212/91, art. 22, inc . I</t>
  </si>
  <si>
    <t>3.1.B</t>
  </si>
  <si>
    <t>FGTS</t>
  </si>
  <si>
    <t>art. 15, Lei nº 8.030/90 e art. 7º, III, CF.</t>
  </si>
  <si>
    <t>3.1.C</t>
  </si>
  <si>
    <t>SESI / SESC</t>
  </si>
  <si>
    <t>Lei nº 11.457/07, arts 2º e 3º</t>
  </si>
  <si>
    <t>3.1.D</t>
  </si>
  <si>
    <t>SENAI / SENAC</t>
  </si>
  <si>
    <t>3.1.E</t>
  </si>
  <si>
    <t>INCRA</t>
  </si>
  <si>
    <t>3.1.F</t>
  </si>
  <si>
    <t>SEBRAE</t>
  </si>
  <si>
    <t>3.1.G</t>
  </si>
  <si>
    <t>Salário Educação</t>
  </si>
  <si>
    <t>3.1.H</t>
  </si>
  <si>
    <t>Seguro acidente do trabalho</t>
  </si>
  <si>
    <t>Lei nº 8.212/91, art. 22, inc . II, alíneas "a", " b" e "c"</t>
  </si>
  <si>
    <t>3.1.I</t>
  </si>
  <si>
    <t>soma dos subitens 3.1.I.1 a 3.1.I.6</t>
  </si>
  <si>
    <t>3.1.I.1</t>
  </si>
  <si>
    <t>3.1.I.2</t>
  </si>
  <si>
    <t>3.1.I.3</t>
  </si>
  <si>
    <t>3.1.I.4</t>
  </si>
  <si>
    <t>3.1.I.5</t>
  </si>
  <si>
    <t>3.1.I.6</t>
  </si>
  <si>
    <t>Total de encargos previdenciários e FGTS</t>
  </si>
  <si>
    <t>Submódulo 3.2.  13º Salário e Adicional de férias</t>
  </si>
  <si>
    <t>3.2.A</t>
  </si>
  <si>
    <t>13º Salário</t>
  </si>
  <si>
    <t>CF/88, art. 7º, inc. VIII - Leis 4.090/62 e 4.749/65</t>
  </si>
  <si>
    <t>3.2.B</t>
  </si>
  <si>
    <t>Adicional de férias</t>
  </si>
  <si>
    <t>CF/88, art. 7º, inc. XVII</t>
  </si>
  <si>
    <t>Subtotal</t>
  </si>
  <si>
    <t>soma dos itens 3.2.A a 3.2.B</t>
  </si>
  <si>
    <t>3.2.C</t>
  </si>
  <si>
    <t>Incidência do submódulo 3.1 sobre 13º Salário e Adicional de férias</t>
  </si>
  <si>
    <t>multiplicação do percentual do subtotal acima pelo percentual do submódulo 3.1</t>
  </si>
  <si>
    <t>Total - 13º salário e adicional de férias</t>
  </si>
  <si>
    <t>Submódulo 3.3. Custo de Reposição do Profissional Ausente</t>
  </si>
  <si>
    <t>3.3.A</t>
  </si>
  <si>
    <t>Férias</t>
  </si>
  <si>
    <t>CF/88, art. 7º, inc. XVII (salário + 1/3 de férias do profissional)</t>
  </si>
  <si>
    <t>3.3.B</t>
  </si>
  <si>
    <t>Afastamento maternidade</t>
  </si>
  <si>
    <t>CF/88, art. 7º, inc. XVIII</t>
  </si>
  <si>
    <t>3.3.C</t>
  </si>
  <si>
    <t>Licença paternidade</t>
  </si>
  <si>
    <t>CF/88, art. 7º, inc. XIX</t>
  </si>
  <si>
    <t>3.3.D</t>
  </si>
  <si>
    <t>Ausência por doença</t>
  </si>
  <si>
    <t>Lei nº 8.213/91, arts. 59 a 64</t>
  </si>
  <si>
    <t>3.3.E</t>
  </si>
  <si>
    <t>Ausência legais</t>
  </si>
  <si>
    <t>Art. 473 da CLT</t>
  </si>
  <si>
    <t>3.3.F</t>
  </si>
  <si>
    <t>Ausência por Acidente de trabalho</t>
  </si>
  <si>
    <t>Lei nº 8.213/91, arts. 19 a 23</t>
  </si>
  <si>
    <t>3.3.G</t>
  </si>
  <si>
    <t>soma dos subitens 3.3.G.1 a 3.3.G.6</t>
  </si>
  <si>
    <t>3.3.G.1</t>
  </si>
  <si>
    <t>3.3.G.2</t>
  </si>
  <si>
    <t>3.3.G.3</t>
  </si>
  <si>
    <t>3.3.G.4</t>
  </si>
  <si>
    <t>3.3.G.5</t>
  </si>
  <si>
    <t>3.3.G.6</t>
  </si>
  <si>
    <t>soma dos itens 3.3.A a 3.3.G</t>
  </si>
  <si>
    <t>3.3.H</t>
  </si>
  <si>
    <t>Incidência do Submódulo 3.1 sobre o Custo de Reposição do Profissional Ausente</t>
  </si>
  <si>
    <t>Total do custo de reposição do profissional ausente</t>
  </si>
  <si>
    <t>Submódulo 3.4. Provisão para Rescisão</t>
  </si>
  <si>
    <t>3.4.A</t>
  </si>
  <si>
    <t>Aviso prévio indenizado</t>
  </si>
  <si>
    <t>CF/88, art. 7º, inc. XXI - CLT arts. 477, 487 e 491</t>
  </si>
  <si>
    <t>3.4.B</t>
  </si>
  <si>
    <t>Incidência do FGTS sobre aviso prévio indenizado</t>
  </si>
  <si>
    <t>multiplicação do percentual do item 3.4.A pelo percentual do item 3.1.B</t>
  </si>
  <si>
    <t>3.4.C</t>
  </si>
  <si>
    <t>Multa FGTS do aviso prévio indenizado</t>
  </si>
  <si>
    <t>LC 110/91</t>
  </si>
  <si>
    <t>3.4.D</t>
  </si>
  <si>
    <t>Aviso prévio trabalhado</t>
  </si>
  <si>
    <t>3.4.E</t>
  </si>
  <si>
    <t>Incidência do Submódulo 3.1 sobre aviso prévio trabalhado</t>
  </si>
  <si>
    <t>multiplicação do percentual do item 3.4.D pelo percentual do submódulo 3.1</t>
  </si>
  <si>
    <t>3.4.F</t>
  </si>
  <si>
    <t>Multa do FGTS do aviso prévio trabalhado</t>
  </si>
  <si>
    <t>3.4.G</t>
  </si>
  <si>
    <t>soma dos subitens 3.4.G.1 a 3.4.G.6</t>
  </si>
  <si>
    <t>3.4.G.1</t>
  </si>
  <si>
    <t>Indenização adicional</t>
  </si>
  <si>
    <t>3.4.G.2</t>
  </si>
  <si>
    <t>3.4.G.3</t>
  </si>
  <si>
    <t>3.4.G.4</t>
  </si>
  <si>
    <t>3.4.G.5</t>
  </si>
  <si>
    <t>3.4.G.6</t>
  </si>
  <si>
    <t>Total da provisão para rescisão</t>
  </si>
  <si>
    <t>Submódulo 3.5. Outros encargos sociais e trabalhistas</t>
  </si>
  <si>
    <t>3.5.A</t>
  </si>
  <si>
    <t>3.5.B</t>
  </si>
  <si>
    <t>3.5.C</t>
  </si>
  <si>
    <t>3.5.D</t>
  </si>
  <si>
    <t>3.5.E</t>
  </si>
  <si>
    <t>3.5.F</t>
  </si>
  <si>
    <t>Total de outros encargos sociais e trabalhistas</t>
  </si>
  <si>
    <t>QUADRO-RESUMO - Módulo 3. ENCARGOS SOCIAIS E TRABALHISTAS</t>
  </si>
  <si>
    <t>Total - ENCARGOS SOCIAIS E TRABALHISTAS</t>
  </si>
  <si>
    <t>¹ - nessa coluna deve ser indicada a base legal e/ou a memória de cálculo do encargo especificado; a base legal pode ser, por exemplo, a cláusula da Convenção Coletiva que fixa o valor do item; a memória de cálculo deve ser indicada quando o valor do item for obtido por meio de cálculo matemático;</t>
  </si>
  <si>
    <t>² - o percentual informado será aplicado SEMPRE sobre o valor total da remuneração (calculado na forma do Módulo 1);</t>
  </si>
  <si>
    <t>³ - caso o montante de determinado encargo seja definido por um valor monetário fixo (ex.: R$ 6,00), deverá ser lançado percentual que aplicado sobre a remuneração resulte nesse valor (ex.: considerando remuneração de R$ 600,00, deveria ser lançado percentual de 1% para resultar em R$ 6,00);</t>
  </si>
  <si>
    <t>Planilha auxiliar - Módulo 4. Despesas indiretas e lucro</t>
  </si>
  <si>
    <t>QUADRO-RESUMO - Módulos 1 a 3</t>
  </si>
  <si>
    <t>subtotal 1</t>
  </si>
  <si>
    <t>Módulo 4. DESPESAS INDIRETAS E LUCRO</t>
  </si>
  <si>
    <t>4.A</t>
  </si>
  <si>
    <t>Despesas indiretas (administrativas/operacionais) ³</t>
  </si>
  <si>
    <t>aplicação do percentual indicado no campo a seguir, sobre o subtotal 1 (soma da Remuneração, Benefícios, Encargos e Insumos)</t>
  </si>
  <si>
    <t>subtotal 2</t>
  </si>
  <si>
    <t>soma do subtotal 1 e do item 5.A</t>
  </si>
  <si>
    <t>4.B</t>
  </si>
  <si>
    <r>
      <rPr>
        <sz val="10"/>
        <color indexed="8"/>
        <rFont val="Calibri"/>
        <family val="2"/>
        <charset val="0"/>
      </rPr>
      <t xml:space="preserve">Lucro </t>
    </r>
    <r>
      <rPr>
        <vertAlign val="superscript"/>
        <sz val="9"/>
        <color indexed="8"/>
        <rFont val="Calibri"/>
        <family val="2"/>
        <charset val="0"/>
      </rPr>
      <t>4</t>
    </r>
  </si>
  <si>
    <t>aplicação do percentual indicado no campo a seguir, sobre o subtotal 2</t>
  </si>
  <si>
    <t>Total das despesas indiretas e do lucro</t>
  </si>
  <si>
    <t>soma dos itens 5.A e 5.B</t>
  </si>
  <si>
    <t>¹ - nessa coluna deve ser indicada a base legal e/ou a memória de cálculo do item especificado;</t>
  </si>
  <si>
    <t>² - nessa coluna deve ser lançado o percentual correspondente às despesas indiretas (administrativas/operacionais) suportadas pela empresa para seu funcionamento e para execução do contrato, bem como o percentual de lucro a ser auferido com o contrato;</t>
  </si>
  <si>
    <t>³ - o percentual correspondente às despesas indiretas (administrativas/operacionais) suportadas pela empresa para seu funcionamento e para execução do contrato é aplicado sobre a soma da remuneração, dos benefícios mensais e diários, dos encargos sociais e trabalhistas e dos insumos diversos;</t>
  </si>
  <si>
    <r>
      <rPr>
        <vertAlign val="superscript"/>
        <sz val="9"/>
        <color indexed="8"/>
        <rFont val="Calibri"/>
        <family val="2"/>
        <charset val="0"/>
      </rPr>
      <t>4</t>
    </r>
    <r>
      <rPr>
        <sz val="10"/>
        <color indexed="8"/>
        <rFont val="Calibri"/>
        <family val="2"/>
        <charset val="0"/>
      </rPr>
      <t xml:space="preserve"> - o percentual correspondente ao lucro é aplicado sobre a soma da remuneração, dos benefícios mensais e diários, dos encargos sociais e trabalhistas, dos insumos diversos e das despesas indiretas;</t>
    </r>
  </si>
  <si>
    <r>
      <rPr>
        <vertAlign val="superscript"/>
        <sz val="9"/>
        <color indexed="8"/>
        <rFont val="Calibri"/>
        <family val="2"/>
        <charset val="0"/>
      </rPr>
      <t>5</t>
    </r>
    <r>
      <rPr>
        <sz val="10"/>
        <color indexed="8"/>
        <rFont val="Calibri"/>
        <family val="2"/>
        <charset val="0"/>
      </rPr>
      <t xml:space="preserve"> - o TRE/MS poderá requerer da empresa que apresente o detalhamento das despesas indiretas consideradas para fins da elaboração deste demonstrativo;</t>
    </r>
  </si>
  <si>
    <t>Planilha auxiliar - Módulo 5 - Tributos</t>
  </si>
  <si>
    <t>QUADRO-RESUMO - Módulos 1 a 4</t>
  </si>
  <si>
    <t>Total - Módulos 1 a 5</t>
  </si>
  <si>
    <t>Módulo 5. TRIBUTOS</t>
  </si>
  <si>
    <t>5.A</t>
  </si>
  <si>
    <t>ISS ou ISSQN</t>
  </si>
  <si>
    <t>5.B</t>
  </si>
  <si>
    <t>COFINS</t>
  </si>
  <si>
    <t>5.C</t>
  </si>
  <si>
    <t>PIS</t>
  </si>
  <si>
    <t>5.D</t>
  </si>
  <si>
    <t>soma dos subitens 6.D.1 a 6.D.8</t>
  </si>
  <si>
    <t>5.D.1</t>
  </si>
  <si>
    <t>5.D.2</t>
  </si>
  <si>
    <t>5.D.3</t>
  </si>
  <si>
    <t>5.D.4</t>
  </si>
  <si>
    <t>5.D.5</t>
  </si>
  <si>
    <t>5.D.6</t>
  </si>
  <si>
    <t>5.D.7</t>
  </si>
  <si>
    <t>5.D.8</t>
  </si>
  <si>
    <t>Total dos tributos</t>
  </si>
  <si>
    <t>¹ - nessa coluna deve ser indicada a base legal e/ou a memória de cálculo do tributo especificado;</t>
  </si>
  <si>
    <t>² - o percentual do tributo a ser indicado é aquele a que a empresa está sujeita, o qual incidirá sobre o valor do faturamento (somatório dos valores da remuneração, benefícios mensais e diários, encargos sociais e trabalhistas, insumos diversos, despesas indiretas, lucro e tributos);</t>
  </si>
  <si>
    <t>Planilha auxiliar - Módulo 7 - Horas extras</t>
  </si>
  <si>
    <t>Módulo 7. Horas extras</t>
  </si>
  <si>
    <t>Item 7.1 - Horas extras (dias úteis - primeiras duas horas)</t>
  </si>
  <si>
    <t>Descrição</t>
  </si>
  <si>
    <t>unidade ¹</t>
  </si>
  <si>
    <t>percentual de acréscimo sobre o valor da hora ordinária ²</t>
  </si>
  <si>
    <t>qtde estimada ³</t>
  </si>
  <si>
    <r>
      <rPr>
        <sz val="10"/>
        <color indexed="8"/>
        <rFont val="Calibri"/>
        <family val="2"/>
        <charset val="0"/>
      </rPr>
      <t xml:space="preserve">Valor base da hora ordinária (R$) </t>
    </r>
    <r>
      <rPr>
        <vertAlign val="superscript"/>
        <sz val="10"/>
        <color indexed="8"/>
        <rFont val="Calibri"/>
        <family val="2"/>
        <charset val="0"/>
      </rPr>
      <t>4</t>
    </r>
  </si>
  <si>
    <r>
      <rPr>
        <sz val="10"/>
        <color indexed="8"/>
        <rFont val="Calibri"/>
        <family val="2"/>
        <charset val="0"/>
      </rPr>
      <t xml:space="preserve">Valor base da hora extra (R$) </t>
    </r>
    <r>
      <rPr>
        <vertAlign val="superscript"/>
        <sz val="9"/>
        <color indexed="8"/>
        <rFont val="Calibri"/>
        <family val="2"/>
        <charset val="0"/>
      </rPr>
      <t>5</t>
    </r>
  </si>
  <si>
    <t>7.1.A</t>
  </si>
  <si>
    <t>Hora extra realizada em dias úteis (primeiras 2 horas)</t>
  </si>
  <si>
    <t>hora</t>
  </si>
  <si>
    <t>Base legal / memória de cálculo</t>
  </si>
  <si>
    <t>%</t>
  </si>
  <si>
    <t>Item 7.1.B</t>
  </si>
  <si>
    <t>INCIDÊNCIA DO DESCANSO SEMANAL REMUNERADO (DSR)</t>
  </si>
  <si>
    <t xml:space="preserve">Reflexo do DSR sobre o valor base da hora extra (item 7.1.A)
fórmula: Valor base da HE / n.º de dias úteis do mês de outubro {26} * n.º de domingos e feriados do mês de outubro {5} </t>
  </si>
  <si>
    <t>subtotal</t>
  </si>
  <si>
    <t xml:space="preserve">soma dos itens 7.1.A e 7.1.B </t>
  </si>
  <si>
    <t>Item 7.1.C</t>
  </si>
  <si>
    <t>INCIDÊNCIA DE DESPESAS INDIRETAS</t>
  </si>
  <si>
    <t>aplicação do percentual das DESPESAS INDIRETAS informado no Módulo 4 sobre o valor da hora extra (item 7.1.B)</t>
  </si>
  <si>
    <t xml:space="preserve">soma dos itens 7.1.A, 7.1.B e 7.1.C </t>
  </si>
  <si>
    <t>Item 7.1.D</t>
  </si>
  <si>
    <t>INCIDÊNCIA DO LUCRO SOBRE HORAS EXTRAS</t>
  </si>
  <si>
    <t>aplicação do percentual do LUCRO informado no Módulo 4 sobre o subtotal acima (soma dos itens 7.1.A, 7.1.B e 7.1.C)</t>
  </si>
  <si>
    <t>subtotal 3</t>
  </si>
  <si>
    <t xml:space="preserve">soma dos itens 7.1.A, 7.1.B, 7.1.C e 7.1.D </t>
  </si>
  <si>
    <t>Item 7.1.E</t>
  </si>
  <si>
    <t>INCIDÊNCIA DE TRIBUTOS</t>
  </si>
  <si>
    <t>aplicação do percentual dos TRIBUTOS informados no Módulo 5 sobre o subtotal 3 acima ((conta diferenciada de triburos sobre último subtotal))</t>
  </si>
  <si>
    <t>7.1</t>
  </si>
  <si>
    <r>
      <rPr>
        <b/>
        <sz val="10"/>
        <color indexed="8"/>
        <rFont val="Calibri"/>
        <family val="2"/>
        <charset val="0"/>
      </rPr>
      <t xml:space="preserve">VALOR DA HORA EXTRA REALIZADA EM DIAS ÚTEIS (valor efetivamente a ser ressarcido, considerados o DSR, despesas indiretas, lucro e tributos) </t>
    </r>
    <r>
      <rPr>
        <b/>
        <vertAlign val="superscript"/>
        <sz val="9"/>
        <color indexed="8"/>
        <rFont val="Calibri"/>
        <family val="2"/>
        <charset val="0"/>
      </rPr>
      <t>6</t>
    </r>
  </si>
  <si>
    <t>Item 7.2 - Horas extras (sábados - primeiras duas horas)</t>
  </si>
  <si>
    <t>7.2.A</t>
  </si>
  <si>
    <t>Hora extra realizada aos sábados (primeiras duas horas)</t>
  </si>
  <si>
    <t>Item 7.2.B</t>
  </si>
  <si>
    <t xml:space="preserve">Reflexo do DSR sobre o valor base da hora extra (item 7.2.A)
fórmula: Valor base da HE / n.º de dias úteis do mês de outubro {26} * n.º de domingos e feriados do mês de outubro {5} </t>
  </si>
  <si>
    <t xml:space="preserve">soma dos itens 7.2.A e 7.2.B </t>
  </si>
  <si>
    <t>Item 7.2.C</t>
  </si>
  <si>
    <t>aplicação do percentual das DESPESAS INDIRETAS informado no Módulo 4 sobre o valor da hora extra (item 7.2.B)</t>
  </si>
  <si>
    <t xml:space="preserve">soma dos itens 7.2.A, 7.2.B e 7.2.C </t>
  </si>
  <si>
    <t>Item 7.2.D</t>
  </si>
  <si>
    <t>aplicação do percentual do LUCRO informado no Módulo 4 sobre o subtotal acima (soma dos itens 7.2.A, 7.2.B e 7.2.C)</t>
  </si>
  <si>
    <t xml:space="preserve">soma dos itens 7.2.A, 7.2.B, 7.2.C e 7.2.D </t>
  </si>
  <si>
    <t>Item 7.2.E</t>
  </si>
  <si>
    <t>7.2</t>
  </si>
  <si>
    <t>Item 7.3 - Horas extras (sábados - demais horas)</t>
  </si>
  <si>
    <t>7.3.A</t>
  </si>
  <si>
    <t>Hora extra realizada em dias úteis e sábados (demais horas)</t>
  </si>
  <si>
    <t>Item 7.3.B</t>
  </si>
  <si>
    <t xml:space="preserve">Reflexo do DSR sobre o valor base da hora extra (item 7.3.A)
fórmula: Valor base da HE / n.º de dias úteis do mês de outubro {26} * n.º de domingos e feriados do mês de outubro {5} </t>
  </si>
  <si>
    <t xml:space="preserve">soma dos itens 7.3.A e 7.3.B </t>
  </si>
  <si>
    <t>Item 7.3.C</t>
  </si>
  <si>
    <t>aplicação do percentual das DESPESAS INDIRETAS informado no Módulo 4 sobre o valor da hora extra (item 7.3.B)</t>
  </si>
  <si>
    <t xml:space="preserve">soma dos itens 7.3.A, 7.3.B e 7.3.C </t>
  </si>
  <si>
    <t>Item 7.3.D</t>
  </si>
  <si>
    <t>aplicação do percentual do LUCRO informado no Módulo 4 sobre o subtotal acima (soma dos itens 7.3.A, 7.3.B e 7.3.C)</t>
  </si>
  <si>
    <t xml:space="preserve">soma dos itens 7.3.A, 7.3.B, 7.3.C e 7.3.D </t>
  </si>
  <si>
    <t>Item 7.3.E</t>
  </si>
  <si>
    <t>7.3</t>
  </si>
  <si>
    <t>Item 7.4 - Horas extras (domingos e feriados)</t>
  </si>
  <si>
    <t>10.4.A</t>
  </si>
  <si>
    <t>Hora extra realizada em domingos e feriados</t>
  </si>
  <si>
    <t>Item 7.4.B</t>
  </si>
  <si>
    <t xml:space="preserve">Reflexo do DSR sobre o valor base da hora extra (item 7.4.A)
fórmula: Valor base da HE / n.º de dias úteis do mês de outubro {26} * n.º de domingos e feriados do mês de outubro {5} </t>
  </si>
  <si>
    <t xml:space="preserve">soma dos itens 7.4.A e 7.4.B </t>
  </si>
  <si>
    <t>Item 7.4.C</t>
  </si>
  <si>
    <t>aplicação do percentual das DESPESAS INDIRETAS informado no Módulo 4 sobre o valor da hora extra (item 7.4.B)</t>
  </si>
  <si>
    <t xml:space="preserve">soma dos itens 7.4.A, 7.4.B e 7.4.C </t>
  </si>
  <si>
    <t>Item 7.4.D</t>
  </si>
  <si>
    <t>aplicação do percentual do LUCRO informado no Módulo 4 sobre o subtotal acima (soma dos itens 7.4.A, 7.4.B e 7.4.C)</t>
  </si>
  <si>
    <t xml:space="preserve">soma dos itens 7.4.A, 7.4.B, 7.4.C e 7.4.D </t>
  </si>
  <si>
    <t>Item 7.4.E</t>
  </si>
  <si>
    <t>7.4</t>
  </si>
  <si>
    <t>QUADRO-RESUMO - Módulo 10 - Horas extras</t>
  </si>
  <si>
    <t>qtde. estimada</t>
  </si>
  <si>
    <r>
      <rPr>
        <sz val="10"/>
        <color indexed="8"/>
        <rFont val="Calibri"/>
        <family val="2"/>
        <charset val="0"/>
      </rPr>
      <t xml:space="preserve">Valor unitário da hora extra (R$) </t>
    </r>
    <r>
      <rPr>
        <vertAlign val="superscript"/>
        <sz val="10"/>
        <color indexed="8"/>
        <rFont val="Calibri"/>
        <family val="2"/>
        <charset val="0"/>
      </rPr>
      <t>6</t>
    </r>
  </si>
  <si>
    <t>Valor total (R$)</t>
  </si>
  <si>
    <t>Hora extra realizada em dias úteis</t>
  </si>
  <si>
    <t>vide item 10.1 acima (soma dos itens 10.1.A, 10.1.B, 10.1.C, 10.1.D e 10.1.E)</t>
  </si>
  <si>
    <t>vide item 10.2 acima (soma dos itens 10.2.A, 10.2.B, 10.2.C, 10.2.D e 10.2.E)</t>
  </si>
  <si>
    <t>Hora extra realizada aos sábados (demais horas)</t>
  </si>
  <si>
    <t>vide item 10.3 acima (soma dos itens 10.3.A, 10.3.B, 10.3.C, 10.3.D e 10.3.E)</t>
  </si>
  <si>
    <t>vide item 10.4 acima (soma dos itens 10.4.A, 10.4.B, 10.4.C, 10.4.D e 10.4.E)</t>
  </si>
  <si>
    <r>
      <rPr>
        <b/>
        <sz val="10"/>
        <color indexed="8"/>
        <rFont val="Calibri"/>
        <family val="2"/>
        <charset val="0"/>
      </rPr>
      <t xml:space="preserve">TOTAL ESTIMADO DAS HORAS EXTRAS </t>
    </r>
    <r>
      <rPr>
        <b/>
        <vertAlign val="superscript"/>
        <sz val="10"/>
        <color indexed="8"/>
        <rFont val="Calibri"/>
        <family val="2"/>
        <charset val="0"/>
      </rPr>
      <t>7</t>
    </r>
  </si>
  <si>
    <t>¹ - A unidade de medida utilizada neste caso foi a "hora".</t>
  </si>
  <si>
    <t>² - percentual de acréscimo sobre o valor da hora ordinária a ser informado pela empresa, de acordo com a legislação/norma aplicável.</t>
  </si>
  <si>
    <t>³ - a quantidade corresponde ao número de horas extras previstas a serem realizadas durante a execução do contrato.</t>
  </si>
  <si>
    <r>
      <rPr>
        <vertAlign val="superscript"/>
        <sz val="10"/>
        <color indexed="8"/>
        <rFont val="Calibri"/>
        <family val="2"/>
        <charset val="0"/>
      </rPr>
      <t>4</t>
    </r>
    <r>
      <rPr>
        <sz val="10"/>
        <color indexed="8"/>
        <rFont val="Calibri"/>
        <family val="2"/>
        <charset val="0"/>
      </rPr>
      <t xml:space="preserve"> - valor base da hora de trabalho ordinária, obtido pela divisão da soma da remuneração informada no módulo 1 com os encargos previdenciários e FGTS do módulo 3 (excetuados os percentuais dos subitens 3.3.B a 3.3H), por 220 (divisor correspondente à jornada de 44 horas semanais).</t>
    </r>
  </si>
  <si>
    <r>
      <rPr>
        <vertAlign val="superscript"/>
        <sz val="9"/>
        <color indexed="8"/>
        <rFont val="Calibri"/>
        <family val="2"/>
        <charset val="0"/>
      </rPr>
      <t>5</t>
    </r>
    <r>
      <rPr>
        <sz val="10"/>
        <color indexed="8"/>
        <rFont val="Calibri"/>
        <family val="2"/>
        <charset val="0"/>
      </rPr>
      <t xml:space="preserve"> - valor base da hora extra, correspondente à aplicação do percentual de acréscimo sobre o valor base da hora de trabalho ordinária.</t>
    </r>
  </si>
  <si>
    <r>
      <rPr>
        <vertAlign val="superscript"/>
        <sz val="9"/>
        <color indexed="8"/>
        <rFont val="Calibri"/>
        <family val="2"/>
        <charset val="0"/>
      </rPr>
      <t>6</t>
    </r>
    <r>
      <rPr>
        <sz val="10"/>
        <color indexed="8"/>
        <rFont val="Calibri"/>
        <family val="2"/>
        <charset val="0"/>
      </rPr>
      <t xml:space="preserve"> - valor da hora extra, já computados os reflexos no descanso semanal remunerado, as despesas indiretas, o lucro e os tributos incidentes.</t>
    </r>
  </si>
  <si>
    <r>
      <rPr>
        <vertAlign val="superscript"/>
        <sz val="9"/>
        <color indexed="8"/>
        <rFont val="Calibri"/>
        <family val="2"/>
        <charset val="0"/>
      </rPr>
      <t>7</t>
    </r>
    <r>
      <rPr>
        <sz val="10"/>
        <color indexed="8"/>
        <rFont val="Calibri"/>
        <family val="2"/>
        <charset val="0"/>
      </rPr>
      <t xml:space="preserve"> - valor total estimado das horas extras previstas a serem realizadas durante a execução do contrato.</t>
    </r>
  </si>
  <si>
    <t>PLANILHA DE CUSTOS E FORMAÇÃO DE PREÇOS</t>
  </si>
  <si>
    <t>Gratificação</t>
  </si>
  <si>
    <t>Outros (especificados nos campos abaixo)</t>
  </si>
  <si>
    <t>Total - REMUNERAÇÃO</t>
  </si>
  <si>
    <t>Total - BENEFÍCIOS MENSAIS E DIÁRIOS</t>
  </si>
  <si>
    <t>Total da provisão para recisão</t>
  </si>
  <si>
    <t>Total dos outros encargos sociais e trabalhistas</t>
  </si>
  <si>
    <t>QUADRO-RESUMO - Módulo 3</t>
  </si>
  <si>
    <t>Total - MÓDULOS 1 A 3</t>
  </si>
  <si>
    <t>% ³</t>
  </si>
  <si>
    <t>Despesas indiretas (administrativas/operacionais)</t>
  </si>
  <si>
    <t>soma do total do quadro-resumo - Módulos 1 a 4 e do item 4.A</t>
  </si>
  <si>
    <t>Lucro</t>
  </si>
  <si>
    <t>Total - DESPESAS INDIRETAS E LUCRO</t>
  </si>
  <si>
    <t>soma dos itens 4.A e 4.B</t>
  </si>
  <si>
    <t>Total - MÓDULOS 1 A 4</t>
  </si>
  <si>
    <t>soma dos subitens 5.D.1 a 5.D.8</t>
  </si>
  <si>
    <t>Total</t>
  </si>
  <si>
    <t>QUADRO-RESUMO - VALOR TOTAL MENSAL POR POSTO DE SERVIÇO</t>
  </si>
  <si>
    <t>Módulo 7. HORAS EXTRAS</t>
  </si>
  <si>
    <t>Valor unitário (R$)</t>
  </si>
  <si>
    <t>conforme planilha da aba "Superv Modulo 6 - Horas Extras"</t>
  </si>
  <si>
    <t>Total - HORAS EXTRAS</t>
  </si>
  <si>
    <t>QUADRO-RESUMO - VALOR APENAS DO POSTO DE SUPERVIDOR</t>
  </si>
  <si>
    <t>Valor total mensal por posto de serviço</t>
  </si>
  <si>
    <t>valor do QUADRO-RESUMO - VALOR TOTAL MENSAL POR POSTO DE  SERVIÇO</t>
  </si>
  <si>
    <t>&lt;B.2&gt;</t>
  </si>
  <si>
    <t xml:space="preserve">N.º de postos previstos a contratar </t>
  </si>
  <si>
    <t>&lt;C.2&gt;</t>
  </si>
  <si>
    <r>
      <rPr>
        <sz val="10"/>
        <color indexed="8"/>
        <rFont val="Calibri"/>
        <family val="2"/>
        <charset val="0"/>
      </rPr>
      <t xml:space="preserve">N.º </t>
    </r>
    <r>
      <rPr>
        <b/>
        <sz val="10"/>
        <color indexed="8"/>
        <rFont val="Calibri"/>
        <family val="2"/>
        <charset val="0"/>
      </rPr>
      <t>MÁXIMO</t>
    </r>
    <r>
      <rPr>
        <sz val="10"/>
        <color indexed="8"/>
        <rFont val="Calibri"/>
        <family val="2"/>
        <charset val="0"/>
      </rPr>
      <t xml:space="preserve"> de meses </t>
    </r>
    <r>
      <rPr>
        <b/>
        <sz val="10"/>
        <color indexed="8"/>
        <rFont val="Calibri"/>
        <family val="2"/>
        <charset val="0"/>
      </rPr>
      <t>APROXIMADO</t>
    </r>
    <r>
      <rPr>
        <sz val="10"/>
        <color indexed="8"/>
        <rFont val="Calibri"/>
        <family val="2"/>
        <charset val="0"/>
      </rPr>
      <t xml:space="preserve"> para a contratação </t>
    </r>
  </si>
  <si>
    <t>Período prestação de serviços de até 108 dias, e caso de ocorrência de 2º turno das eleições/2024.</t>
  </si>
  <si>
    <t>&lt;E.2&gt;</t>
  </si>
  <si>
    <t xml:space="preserve">Valor total dos postos de serviço </t>
  </si>
  <si>
    <t>(A) X (B.2) X (C.2)</t>
  </si>
  <si>
    <t>&lt;I&gt;</t>
  </si>
  <si>
    <t>Valor total das horas extras</t>
  </si>
  <si>
    <t>valor do Módulo 10. HORAS EXTRAS</t>
  </si>
  <si>
    <t>VALOR APENAS DOS POSTOS DE SUPERVISORES</t>
  </si>
  <si>
    <t>&lt;E&gt; + &lt;F&gt; + &lt;G&gt; + &lt;H&gt; + &lt;I&gt; + &lt;J&gt;</t>
  </si>
  <si>
    <t>Carimbo do CNPJ da empresa proponente</t>
  </si>
  <si>
    <t xml:space="preserve">         _________________________,_____, ______ de ________________________ de 2024.</t>
  </si>
  <si>
    <t>Representante legal - carimbo e assinatura</t>
  </si>
  <si>
    <t>Auxiliar de apoio às Eleições 2024</t>
  </si>
  <si>
    <t>Auxiliar Administrativo</t>
  </si>
  <si>
    <t xml:space="preserve">¹ - nessa coluna deve ser indicada a base legal e/ou a memória de cálculo do componente da remuneração especificado; a base legal pode ser, por exemplo, a cláusula da Convenção Coletiva que fixa o valor do item; </t>
  </si>
  <si>
    <t>Cláusula 17ª CCT 2024</t>
  </si>
  <si>
    <t>Benefício Assistencial ao Trabalhador</t>
  </si>
  <si>
    <t>Cláuula 18ª CCT/2024</t>
  </si>
  <si>
    <t>Portaria Agereg n. 21 de 13 de Março de 2024</t>
  </si>
  <si>
    <t>dias úteis</t>
  </si>
  <si>
    <t>¹ - nessa coluna deve ser indicada a base legal e/ou a memória de cálculo do benefício especificado; a base legal pode ser, por exemplo, a cláusula da Convenção Coletiva que fixa o valor do item; a memória de cálculo deve ser indicada quando o valor do item for obtido por meio de cálculo matemático (exemplo: fornecimento do vale-transporte);</t>
  </si>
  <si>
    <t xml:space="preserve"> </t>
  </si>
  <si>
    <t>Planilha auxiliar - Módulo 6 - Diárias</t>
  </si>
  <si>
    <t>Módulo 6. Diárias</t>
  </si>
  <si>
    <t>Item 6.A - diárias</t>
  </si>
  <si>
    <t>qtde estimada ²</t>
  </si>
  <si>
    <r>
      <rPr>
        <sz val="10"/>
        <color indexed="8"/>
        <rFont val="Calibri"/>
        <family val="2"/>
        <charset val="0"/>
      </rPr>
      <t xml:space="preserve">Valor base unitário (R$) </t>
    </r>
    <r>
      <rPr>
        <vertAlign val="superscript"/>
        <sz val="9"/>
        <color indexed="8"/>
        <rFont val="Calibri"/>
        <family val="2"/>
        <charset val="0"/>
      </rPr>
      <t>3</t>
    </r>
  </si>
  <si>
    <t>6.A</t>
  </si>
  <si>
    <t>Despesas relativas a deslocamento com pernoite fora do município em que o posto de trabalho está alocado - hospedagem, alimentação e locomoção urbana</t>
  </si>
  <si>
    <t>diária</t>
  </si>
  <si>
    <t>Item 6.B</t>
  </si>
  <si>
    <t>aplicação do percentual das DESPESAS INDIRETAS informado no Módulo 4 sobre o valor unitário da diária (item 6.A)</t>
  </si>
  <si>
    <t xml:space="preserve">soma dos itens 6.A e 6.B </t>
  </si>
  <si>
    <t>Item 6.C</t>
  </si>
  <si>
    <t>INCIDÊNCIA DO LUCRO SOBRE DIÁRIAS</t>
  </si>
  <si>
    <t>aplicação do percentual do LUCRO informado no Módulo 4 sobre o subtotal acima (soma dos itens 6.A e 6.B)</t>
  </si>
  <si>
    <t xml:space="preserve">soma dos itens 6A, 6.B, 6.C </t>
  </si>
  <si>
    <t>Item 6.D</t>
  </si>
  <si>
    <t>aplicação do percentual dos TRIBUTOS informados no Módulo 5 sobre o subtotal 3 acima (conta diferenciada de triburos sobre último subtotal)</t>
  </si>
  <si>
    <t>6.F</t>
  </si>
  <si>
    <r>
      <rPr>
        <b/>
        <sz val="10"/>
        <color indexed="8"/>
        <rFont val="Calibri"/>
        <family val="2"/>
        <charset val="0"/>
      </rPr>
      <t xml:space="preserve">VALOR UNITÁRIO DA DIÁRIA [SUBTOTAL 3 + Item 6.D]  - (valor que será pago pelo TRE/MS, de forma a contemplar as despesas com tributos, lucro e despesas indiretas) </t>
    </r>
    <r>
      <rPr>
        <b/>
        <vertAlign val="superscript"/>
        <sz val="9"/>
        <color indexed="8"/>
        <rFont val="Calibri"/>
        <family val="2"/>
        <charset val="0"/>
      </rPr>
      <t>4</t>
    </r>
  </si>
  <si>
    <t>QUADRO-RESUMO - Módulo 6 - Diárias</t>
  </si>
  <si>
    <t>Base legal / memória de cálculo ²</t>
  </si>
  <si>
    <t>6.A.1</t>
  </si>
  <si>
    <t>Diária referente a deslocamento para realização de serviços pertinentes às Eleições 2022</t>
  </si>
  <si>
    <t>Item 6.a  Quantidade + considerad valor total com incidências 6.F</t>
  </si>
  <si>
    <r>
      <rPr>
        <b/>
        <sz val="10"/>
        <color indexed="8"/>
        <rFont val="Calibri"/>
        <family val="2"/>
        <charset val="0"/>
      </rPr>
      <t xml:space="preserve">TOTAL ESTIMADO DAS DIÁRIAS </t>
    </r>
    <r>
      <rPr>
        <b/>
        <vertAlign val="superscript"/>
        <sz val="10"/>
        <color indexed="8"/>
        <rFont val="Calibri"/>
        <family val="2"/>
        <charset val="0"/>
      </rPr>
      <t>5</t>
    </r>
  </si>
  <si>
    <t>¹ - A unidade de medida utilizada neste caso foi a "diária", correspondente ao dia de deslocamento da sede, com pernoite no destino.</t>
  </si>
  <si>
    <t>² - a quantidade corresponde ao total de diárias previstas durante a execução contratual.</t>
  </si>
  <si>
    <t>³ - valor base unitário fixado pelo TRE/MS, correspondente ao montante que deve ser repassado ao auxiliar quando do deslocamento.</t>
  </si>
  <si>
    <r>
      <rPr>
        <vertAlign val="superscript"/>
        <sz val="9"/>
        <color indexed="8"/>
        <rFont val="Calibri"/>
        <family val="2"/>
        <charset val="0"/>
      </rPr>
      <t>4</t>
    </r>
    <r>
      <rPr>
        <sz val="10"/>
        <color indexed="8"/>
        <rFont val="Calibri"/>
        <family val="2"/>
        <charset val="0"/>
      </rPr>
      <t xml:space="preserve"> - valor unitário da diária, já acrescidos os valores correspondentes das despesas indiretas, do lucro e dos tributos incidentes, que é o valor que será reembolsado à empresa.</t>
    </r>
  </si>
  <si>
    <r>
      <rPr>
        <vertAlign val="superscript"/>
        <sz val="9"/>
        <color indexed="8"/>
        <rFont val="Calibri"/>
        <family val="2"/>
        <charset val="0"/>
      </rPr>
      <t>5</t>
    </r>
    <r>
      <rPr>
        <sz val="10"/>
        <color indexed="8"/>
        <rFont val="Calibri"/>
        <family val="2"/>
        <charset val="0"/>
      </rPr>
      <t xml:space="preserve"> - valor total estimado referente à concessão de diárias durante a execução contratual.</t>
    </r>
  </si>
  <si>
    <t>Hora extra realizada em dias úteis   (A CCT diz: 2 primeiras horas extras em dias normais)</t>
  </si>
  <si>
    <t>Hora extra realizada dias úteis e sábados (demais horas)</t>
  </si>
  <si>
    <t>7.4.A</t>
  </si>
  <si>
    <t>vide item 7.1 acima (soma dos itens 10.1.A, 10.1.B, 10.1.C, 10.1.D e 10.1.E)</t>
  </si>
  <si>
    <t>vide item 7.2 acima (soma dos itens 10.2.A, 10.2.B, 10.2.C, 10.2.D e 10.2.E)</t>
  </si>
  <si>
    <t>vide item 7.3 acima (soma dos itens 10.3.A, 10.3.B, 10.3.C, 10.3.D e 10.3.E)</t>
  </si>
  <si>
    <t>vide item 7.4 acima (soma dos itens 10.4.A, 10.4.B, 10.4.C, 10.4.D e 10.4.E)</t>
  </si>
  <si>
    <t>aplicação do percentual indicado no campo a seguir, sobre o total  da soma da Remuneração, Benefícios, Encargos e Insumos</t>
  </si>
  <si>
    <t>aplicação do percentual indicado no campo a seguir, sobre o subtotal</t>
  </si>
  <si>
    <t>Módulo 6. DIÁRIAS</t>
  </si>
  <si>
    <t>6.A.2</t>
  </si>
  <si>
    <t>conforme planilha da aba "Módulo 6 - Diárias"</t>
  </si>
  <si>
    <t>Total - DIÁRIAS</t>
  </si>
  <si>
    <t>conforme planilha da aba "Módulo 7 - Horas extras"</t>
  </si>
  <si>
    <t>QUADRO-RESUMO - VALOR APENAS DOS POSTOS DE AUXILIARES</t>
  </si>
  <si>
    <t>Nº Postos</t>
  </si>
  <si>
    <t>&lt;C.1&gt;</t>
  </si>
  <si>
    <t>Data estimada para execução dos serviços Grupo I - 05/08/2024 a 31/10/2024  Data Estimada para execução dos serviços - Grupo II - 05/08/2024 a10/10/2024</t>
  </si>
  <si>
    <t>1º Turno  e 2º Turno</t>
  </si>
  <si>
    <r>
      <rPr>
        <sz val="10"/>
        <color rgb="FF000000"/>
        <rFont val="Calibri"/>
        <family val="2"/>
        <charset val="0"/>
      </rPr>
      <t xml:space="preserve">N.º </t>
    </r>
    <r>
      <rPr>
        <b/>
        <sz val="10"/>
        <color rgb="FF000000"/>
        <rFont val="Calibri"/>
        <family val="2"/>
        <charset val="0"/>
      </rPr>
      <t>MÁXIMO</t>
    </r>
    <r>
      <rPr>
        <sz val="10"/>
        <color rgb="FF000000"/>
        <rFont val="Calibri"/>
        <family val="2"/>
        <charset val="0"/>
      </rPr>
      <t xml:space="preserve"> de meses </t>
    </r>
    <r>
      <rPr>
        <b/>
        <sz val="10"/>
        <color rgb="FF000000"/>
        <rFont val="Calibri"/>
        <family val="2"/>
        <charset val="0"/>
      </rPr>
      <t>APROXIMADO</t>
    </r>
    <r>
      <rPr>
        <sz val="10"/>
        <color rgb="FF000000"/>
        <rFont val="Calibri"/>
        <family val="2"/>
        <charset val="0"/>
      </rPr>
      <t xml:space="preserve"> para a contratação - Grupo I (capital)</t>
    </r>
  </si>
  <si>
    <t>considerando 2 turnos de eleição total de 87 dias - equivalente a 2,9 meses - número de postos GI - (quantidade de postos 37)</t>
  </si>
  <si>
    <t>Valor total dos postos de serviço (GRUPO I)</t>
  </si>
  <si>
    <t>N.º MÁXIMO de meses APROXIMADO para a contratação - Grupo II (capital)</t>
  </si>
  <si>
    <t>considerando 1 turno de eleição total de 67 dias - equivalente a 2,2 meses - número de postos GII (quantidade de postos- 181)</t>
  </si>
  <si>
    <t>Valor total dos postos de serviço (grupo 02)</t>
  </si>
  <si>
    <t>Valor total das diárias</t>
  </si>
  <si>
    <t>valor do Módulo 6. DIÁRIAS</t>
  </si>
  <si>
    <t>valor do Módulo 7. HORAS EXTRAS</t>
  </si>
  <si>
    <t>VALOR  APENAS  DOS POSTOS DE AUXILIARES</t>
  </si>
  <si>
    <t>&lt;D&gt; + &lt;E&gt; + &lt;F&gt;</t>
  </si>
  <si>
    <t>PROPOSTA</t>
  </si>
  <si>
    <t>Identificação da empresa proponente</t>
  </si>
  <si>
    <t>optante pelo SIMPLES?</t>
  </si>
  <si>
    <t>Município/UF:</t>
  </si>
  <si>
    <t>Dados do representante da empresa</t>
  </si>
  <si>
    <t>Proposta de preços</t>
  </si>
  <si>
    <t>ITEM</t>
  </si>
  <si>
    <t>Descrição dos serviços / categoria profissional vinculada</t>
  </si>
  <si>
    <t>Locais de prestação dos serviços</t>
  </si>
  <si>
    <t>Quantidade de postos de serviços</t>
  </si>
  <si>
    <t>Valor mensal por posto de serviço</t>
  </si>
  <si>
    <t>Valor total mensal dos postos de serviços</t>
  </si>
  <si>
    <t>Período da contratação (meses)</t>
  </si>
  <si>
    <t>Valor  total dos postos de serviço</t>
  </si>
  <si>
    <t>(A)</t>
  </si>
  <si>
    <t>(B)</t>
  </si>
  <si>
    <t>(C) = (A) x (B)</t>
  </si>
  <si>
    <t>(D)</t>
  </si>
  <si>
    <t>(E) = (C) x (D)</t>
  </si>
  <si>
    <t>1.a - Auxiliares (Grupo I - Campo Grande</t>
  </si>
  <si>
    <t xml:space="preserve">1.b - Auxiliares (Grupo II - interior) </t>
  </si>
  <si>
    <t>1.b - Supervisores</t>
  </si>
  <si>
    <t>VALOR TOTAL DOS POSTOS DE SERVIÇOS</t>
  </si>
  <si>
    <t>Valor total anual estimado</t>
  </si>
  <si>
    <t>1.c</t>
  </si>
  <si>
    <t>1.d</t>
  </si>
  <si>
    <t>Valor total das horas extras dos postos de Auxiliares</t>
  </si>
  <si>
    <t>1.e</t>
  </si>
  <si>
    <t>Valor total das horas extras dos postos de Supervisores</t>
  </si>
  <si>
    <t>1.h</t>
  </si>
  <si>
    <t>Despesas Eventuais</t>
  </si>
  <si>
    <t>VALOR GLOBAL DA PROPOSTA (SUPERVISORES + AUXILIARES)</t>
  </si>
  <si>
    <t>Indicar o sindicato, acordo, convenção coletiva ou sentença normativa que rege a categoria profissional que executará o serviço, bem como a respectiva data base e vigência, conforme Código Brasileiro de Ocupações – CBO:</t>
  </si>
  <si>
    <t>_________________________,_____, ______ de ________________________ de 2024.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</si>
</sst>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4">
    <numFmt numFmtId="176" formatCode="_-* #,##0.00_-;\-* #,##0.00_-;_-* &quot;-&quot;??_-;_-@_-"/>
    <numFmt numFmtId="177" formatCode="_-&quot;R$&quot;\ * #,##0.00_-;\-&quot;R$&quot;\ * #,##0.00_-;_-&quot;R$&quot;\ * &quot;-&quot;??_-;_-@_-"/>
    <numFmt numFmtId="178" formatCode="_-* #,##0_-;\-* #,##0_-;_-* &quot;-&quot;_-;_-@_-"/>
    <numFmt numFmtId="179" formatCode="_-&quot;R$&quot;\ * #,##0_-;\-&quot;R$&quot;\ * #,##0_-;_-&quot;R$&quot;\ * &quot;-&quot;_-;_-@_-"/>
    <numFmt numFmtId="180" formatCode="_(* #,##0.00_);_(* \(#,##0.00\);_(* &quot;-&quot;??_);_(@_)"/>
    <numFmt numFmtId="181" formatCode="#,##0.00;\-#,##0.00"/>
    <numFmt numFmtId="182" formatCode="0.000%"/>
    <numFmt numFmtId="183" formatCode="_(* #,##0.000_);_(* \(#,##0.000\);_(* &quot;-&quot;???_);_(@_)"/>
    <numFmt numFmtId="184" formatCode="_(* #,##0.000_);_(* \(#,##0.000\);_(* &quot;-&quot;??_);_(@_)"/>
    <numFmt numFmtId="185" formatCode="_(* #,##0_);_(* \(#,##0\);_(* &quot;-&quot;??_);_(@_)"/>
    <numFmt numFmtId="186" formatCode="#,##0.000"/>
    <numFmt numFmtId="187" formatCode="0.000_ "/>
    <numFmt numFmtId="188" formatCode="&quot;R$&quot;\ #,##0.0000;\-&quot;R$&quot;\ #,##0.0000"/>
    <numFmt numFmtId="189" formatCode="&quot;R$&quot;\ #,##0.000;\-&quot;R$&quot;\ #,##0.000"/>
  </numFmts>
  <fonts count="57">
    <font>
      <sz val="11"/>
      <color theme="1"/>
      <name val="Calibri"/>
      <family val="2"/>
      <charset val="0"/>
      <scheme val="minor"/>
    </font>
    <font>
      <sz val="10"/>
      <color indexed="8"/>
      <name val="Calibri"/>
      <family val="2"/>
      <charset val="0"/>
    </font>
    <font>
      <b/>
      <i/>
      <sz val="12"/>
      <color indexed="8"/>
      <name val="Calibri"/>
      <family val="2"/>
      <charset val="0"/>
    </font>
    <font>
      <b/>
      <sz val="10"/>
      <color indexed="8"/>
      <name val="Calibri"/>
      <family val="2"/>
      <charset val="0"/>
    </font>
    <font>
      <i/>
      <sz val="10"/>
      <color indexed="8"/>
      <name val="Calibri"/>
      <family val="2"/>
      <charset val="0"/>
    </font>
    <font>
      <b/>
      <sz val="11"/>
      <color indexed="8"/>
      <name val="Calibri"/>
      <family val="2"/>
      <charset val="0"/>
    </font>
    <font>
      <b/>
      <sz val="12"/>
      <color indexed="8"/>
      <name val="Calibri"/>
      <family val="2"/>
      <charset val="0"/>
    </font>
    <font>
      <b/>
      <sz val="11"/>
      <color theme="0"/>
      <name val="Calibri"/>
      <family val="2"/>
      <charset val="0"/>
    </font>
    <font>
      <b/>
      <sz val="12"/>
      <color theme="0"/>
      <name val="Calibri"/>
      <family val="2"/>
      <charset val="0"/>
    </font>
    <font>
      <sz val="8"/>
      <color indexed="8"/>
      <name val="Calibri"/>
      <family val="2"/>
      <charset val="0"/>
    </font>
    <font>
      <i/>
      <sz val="10"/>
      <color indexed="18"/>
      <name val="Calibri"/>
      <family val="2"/>
      <charset val="0"/>
    </font>
    <font>
      <i/>
      <sz val="9"/>
      <color indexed="8"/>
      <name val="Calibri"/>
      <family val="2"/>
      <charset val="0"/>
    </font>
    <font>
      <sz val="10"/>
      <name val="Calibri"/>
      <family val="2"/>
      <charset val="0"/>
    </font>
    <font>
      <i/>
      <sz val="9"/>
      <name val="Calibri"/>
      <family val="2"/>
      <charset val="0"/>
    </font>
    <font>
      <sz val="9"/>
      <color indexed="8"/>
      <name val="Calibri"/>
      <family val="2"/>
      <charset val="0"/>
    </font>
    <font>
      <sz val="9"/>
      <name val="Calibri"/>
      <family val="2"/>
      <charset val="0"/>
    </font>
    <font>
      <i/>
      <sz val="10"/>
      <name val="Calibri"/>
      <family val="2"/>
      <charset val="0"/>
    </font>
    <font>
      <sz val="10"/>
      <color rgb="FF000000"/>
      <name val="Calibri"/>
      <family val="2"/>
      <charset val="0"/>
    </font>
    <font>
      <b/>
      <sz val="10"/>
      <color rgb="FF000000"/>
      <name val="Calibri"/>
      <family val="2"/>
      <charset val="0"/>
    </font>
    <font>
      <b/>
      <i/>
      <sz val="10"/>
      <color indexed="8"/>
      <name val="Calibri"/>
      <family val="2"/>
      <charset val="0"/>
    </font>
    <font>
      <sz val="10"/>
      <color indexed="18"/>
      <name val="Calibri"/>
      <family val="2"/>
      <charset val="0"/>
    </font>
    <font>
      <sz val="12"/>
      <color indexed="18"/>
      <name val="Calibri"/>
      <family val="2"/>
      <charset val="0"/>
    </font>
    <font>
      <sz val="16"/>
      <color indexed="8"/>
      <name val="Calibri"/>
      <family val="2"/>
      <charset val="0"/>
    </font>
    <font>
      <vertAlign val="superscript"/>
      <sz val="10"/>
      <color indexed="8"/>
      <name val="Calibri"/>
      <family val="2"/>
      <charset val="0"/>
    </font>
    <font>
      <vertAlign val="superscript"/>
      <sz val="9"/>
      <color indexed="8"/>
      <name val="Calibri"/>
      <family val="2"/>
      <charset val="0"/>
    </font>
    <font>
      <sz val="11"/>
      <color indexed="8"/>
      <name val="Calibri"/>
      <family val="2"/>
      <charset val="0"/>
    </font>
    <font>
      <sz val="12"/>
      <color indexed="8"/>
      <name val="Calibri"/>
      <family val="2"/>
      <charset val="0"/>
    </font>
    <font>
      <sz val="10"/>
      <name val="Arial"/>
      <family val="2"/>
      <charset val="0"/>
    </font>
    <font>
      <i/>
      <sz val="10"/>
      <color rgb="FF000000"/>
      <name val="Calibri"/>
      <family val="2"/>
      <charset val="0"/>
    </font>
    <font>
      <b/>
      <sz val="10"/>
      <color indexed="18"/>
      <name val="Calibri"/>
      <family val="2"/>
      <charset val="0"/>
    </font>
    <font>
      <sz val="10"/>
      <color rgb="FF000080"/>
      <name val="Calibri"/>
      <family val="2"/>
      <charset val="0"/>
    </font>
    <font>
      <b/>
      <sz val="12"/>
      <color rgb="FF0000FF"/>
      <name val="Calibri"/>
      <family val="2"/>
      <charset val="0"/>
    </font>
    <font>
      <sz val="14"/>
      <color indexed="8"/>
      <name val="Calibri"/>
      <family val="2"/>
      <charset val="0"/>
    </font>
    <font>
      <b/>
      <sz val="14"/>
      <color indexed="18"/>
      <name val="Calibri"/>
      <family val="2"/>
      <charset val="0"/>
    </font>
    <font>
      <u/>
      <sz val="11"/>
      <color theme="10"/>
      <name val="Calibri"/>
      <family val="2"/>
      <charset val="0"/>
      <scheme val="minor"/>
    </font>
    <font>
      <sz val="10"/>
      <color indexed="8"/>
      <name val="Calibri"/>
      <family val="2"/>
      <charset val="0"/>
      <scheme val="minor"/>
    </font>
    <font>
      <u/>
      <sz val="11"/>
      <color rgb="FF800080"/>
      <name val="Calibri"/>
      <family val="2"/>
      <charset val="0"/>
      <scheme val="minor"/>
    </font>
    <font>
      <sz val="11"/>
      <color rgb="FFFF0000"/>
      <name val="Calibri"/>
      <family val="2"/>
      <charset val="0"/>
      <scheme val="minor"/>
    </font>
    <font>
      <b/>
      <sz val="18"/>
      <color theme="3"/>
      <name val="Calibri"/>
      <family val="2"/>
      <charset val="0"/>
      <scheme val="minor"/>
    </font>
    <font>
      <i/>
      <sz val="11"/>
      <color rgb="FF7F7F7F"/>
      <name val="Calibri"/>
      <family val="2"/>
      <charset val="0"/>
      <scheme val="minor"/>
    </font>
    <font>
      <b/>
      <sz val="15"/>
      <color theme="3"/>
      <name val="Calibri"/>
      <family val="2"/>
      <charset val="0"/>
      <scheme val="minor"/>
    </font>
    <font>
      <b/>
      <sz val="13"/>
      <color theme="3"/>
      <name val="Calibri"/>
      <family val="2"/>
      <charset val="0"/>
      <scheme val="minor"/>
    </font>
    <font>
      <b/>
      <sz val="11"/>
      <color theme="3"/>
      <name val="Calibri"/>
      <family val="2"/>
      <charset val="0"/>
      <scheme val="minor"/>
    </font>
    <font>
      <sz val="11"/>
      <color rgb="FF3F3F76"/>
      <name val="Calibri"/>
      <family val="2"/>
      <charset val="0"/>
      <scheme val="minor"/>
    </font>
    <font>
      <b/>
      <sz val="11"/>
      <color rgb="FF3F3F3F"/>
      <name val="Calibri"/>
      <family val="2"/>
      <charset val="0"/>
      <scheme val="minor"/>
    </font>
    <font>
      <b/>
      <sz val="11"/>
      <color rgb="FFFA7D00"/>
      <name val="Calibri"/>
      <family val="2"/>
      <charset val="0"/>
      <scheme val="minor"/>
    </font>
    <font>
      <b/>
      <sz val="11"/>
      <color rgb="FFFFFFFF"/>
      <name val="Calibri"/>
      <family val="2"/>
      <charset val="0"/>
      <scheme val="minor"/>
    </font>
    <font>
      <sz val="11"/>
      <color rgb="FFFA7D00"/>
      <name val="Calibri"/>
      <family val="2"/>
      <charset val="0"/>
      <scheme val="minor"/>
    </font>
    <font>
      <b/>
      <sz val="11"/>
      <color theme="1"/>
      <name val="Calibri"/>
      <family val="2"/>
      <charset val="0"/>
      <scheme val="minor"/>
    </font>
    <font>
      <sz val="11"/>
      <color rgb="FF006100"/>
      <name val="Calibri"/>
      <family val="2"/>
      <charset val="0"/>
      <scheme val="minor"/>
    </font>
    <font>
      <sz val="11"/>
      <color rgb="FF9C0006"/>
      <name val="Calibri"/>
      <family val="2"/>
      <charset val="0"/>
      <scheme val="minor"/>
    </font>
    <font>
      <sz val="11"/>
      <color rgb="FF9C6500"/>
      <name val="Calibri"/>
      <family val="2"/>
      <charset val="0"/>
      <scheme val="minor"/>
    </font>
    <font>
      <sz val="11"/>
      <color theme="0"/>
      <name val="Calibri"/>
      <family val="2"/>
      <charset val="0"/>
      <scheme val="minor"/>
    </font>
    <font>
      <b/>
      <vertAlign val="superscript"/>
      <sz val="9"/>
      <color indexed="8"/>
      <name val="Calibri"/>
      <family val="2"/>
      <charset val="0"/>
    </font>
    <font>
      <b/>
      <vertAlign val="superscript"/>
      <sz val="10"/>
      <color indexed="8"/>
      <name val="Calibri"/>
      <family val="2"/>
      <charset val="0"/>
    </font>
    <font>
      <sz val="10"/>
      <color indexed="10"/>
      <name val="Calibri"/>
      <family val="2"/>
      <charset val="0"/>
    </font>
    <font>
      <sz val="8"/>
      <name val="Tahoma"/>
      <charset val="0"/>
    </font>
  </fonts>
  <fills count="4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5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ashDot">
        <color auto="1"/>
      </left>
      <right/>
      <top style="dashDot">
        <color auto="1"/>
      </top>
      <bottom/>
      <diagonal/>
    </border>
    <border>
      <left/>
      <right style="dashDot">
        <color auto="1"/>
      </right>
      <top style="dashDot">
        <color auto="1"/>
      </top>
      <bottom/>
      <diagonal/>
    </border>
    <border>
      <left style="dashDot">
        <color auto="1"/>
      </left>
      <right/>
      <top/>
      <bottom/>
      <diagonal/>
    </border>
    <border>
      <left/>
      <right style="dashDot">
        <color auto="1"/>
      </right>
      <top/>
      <bottom/>
      <diagonal/>
    </border>
    <border>
      <left style="dashDot">
        <color auto="1"/>
      </left>
      <right/>
      <top/>
      <bottom style="dashDot">
        <color auto="1"/>
      </bottom>
      <diagonal/>
    </border>
    <border>
      <left/>
      <right style="dashDot">
        <color auto="1"/>
      </right>
      <top/>
      <bottom style="dashDot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0" fillId="0" borderId="0" applyFont="0" applyFill="0" applyBorder="0" applyAlignment="0" applyProtection="0"/>
    <xf numFmtId="177" fontId="35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178" fontId="35" fillId="0" borderId="0" applyFont="0" applyFill="0" applyBorder="0" applyAlignment="0" applyProtection="0">
      <alignment vertical="center"/>
    </xf>
    <xf numFmtId="179" fontId="35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center"/>
    </xf>
    <xf numFmtId="0" fontId="35" fillId="20" borderId="49" applyNumberFormat="0" applyFon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50" applyNumberFormat="0" applyFill="0" applyAlignment="0" applyProtection="0">
      <alignment vertical="center"/>
    </xf>
    <xf numFmtId="0" fontId="41" fillId="0" borderId="50" applyNumberFormat="0" applyFill="0" applyAlignment="0" applyProtection="0">
      <alignment vertical="center"/>
    </xf>
    <xf numFmtId="0" fontId="42" fillId="0" borderId="51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21" borderId="52" applyNumberFormat="0" applyAlignment="0" applyProtection="0">
      <alignment vertical="center"/>
    </xf>
    <xf numFmtId="0" fontId="44" fillId="22" borderId="53" applyNumberFormat="0" applyAlignment="0" applyProtection="0">
      <alignment vertical="center"/>
    </xf>
    <xf numFmtId="0" fontId="45" fillId="22" borderId="52" applyNumberFormat="0" applyAlignment="0" applyProtection="0">
      <alignment vertical="center"/>
    </xf>
    <xf numFmtId="0" fontId="46" fillId="23" borderId="54" applyNumberFormat="0" applyAlignment="0" applyProtection="0">
      <alignment vertical="center"/>
    </xf>
    <xf numFmtId="0" fontId="47" fillId="0" borderId="55" applyNumberFormat="0" applyFill="0" applyAlignment="0" applyProtection="0">
      <alignment vertical="center"/>
    </xf>
    <xf numFmtId="0" fontId="48" fillId="0" borderId="56" applyNumberFormat="0" applyFill="0" applyAlignment="0" applyProtection="0">
      <alignment vertical="center"/>
    </xf>
    <xf numFmtId="0" fontId="49" fillId="24" borderId="0" applyNumberFormat="0" applyBorder="0" applyAlignment="0" applyProtection="0">
      <alignment vertical="center"/>
    </xf>
    <xf numFmtId="0" fontId="50" fillId="25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0" fontId="52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52" fillId="30" borderId="0" applyNumberFormat="0" applyBorder="0" applyAlignment="0" applyProtection="0">
      <alignment vertical="center"/>
    </xf>
    <xf numFmtId="0" fontId="52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52" fillId="33" borderId="0" applyNumberFormat="0" applyBorder="0" applyAlignment="0" applyProtection="0">
      <alignment vertical="center"/>
    </xf>
    <xf numFmtId="0" fontId="52" fillId="34" borderId="0" applyNumberFormat="0" applyBorder="0" applyAlignment="0" applyProtection="0">
      <alignment vertical="center"/>
    </xf>
    <xf numFmtId="0" fontId="0" fillId="35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52" fillId="36" borderId="0" applyNumberFormat="0" applyBorder="0" applyAlignment="0" applyProtection="0">
      <alignment vertical="center"/>
    </xf>
    <xf numFmtId="0" fontId="52" fillId="37" borderId="0" applyNumberFormat="0" applyBorder="0" applyAlignment="0" applyProtection="0">
      <alignment vertical="center"/>
    </xf>
    <xf numFmtId="0" fontId="0" fillId="38" borderId="0" applyNumberFormat="0" applyBorder="0" applyAlignment="0" applyProtection="0">
      <alignment vertical="center"/>
    </xf>
    <xf numFmtId="0" fontId="0" fillId="39" borderId="0" applyNumberFormat="0" applyBorder="0" applyAlignment="0" applyProtection="0">
      <alignment vertical="center"/>
    </xf>
    <xf numFmtId="0" fontId="52" fillId="40" borderId="0" applyNumberFormat="0" applyBorder="0" applyAlignment="0" applyProtection="0">
      <alignment vertical="center"/>
    </xf>
    <xf numFmtId="0" fontId="52" fillId="41" borderId="0" applyNumberFormat="0" applyBorder="0" applyAlignment="0" applyProtection="0">
      <alignment vertical="center"/>
    </xf>
    <xf numFmtId="0" fontId="0" fillId="42" borderId="0" applyNumberFormat="0" applyBorder="0" applyAlignment="0" applyProtection="0">
      <alignment vertical="center"/>
    </xf>
    <xf numFmtId="0" fontId="0" fillId="43" borderId="0" applyNumberFormat="0" applyBorder="0" applyAlignment="0" applyProtection="0">
      <alignment vertical="center"/>
    </xf>
    <xf numFmtId="0" fontId="52" fillId="44" borderId="0" applyNumberFormat="0" applyBorder="0" applyAlignment="0" applyProtection="0">
      <alignment vertical="center"/>
    </xf>
    <xf numFmtId="0" fontId="52" fillId="45" borderId="0" applyNumberFormat="0" applyBorder="0" applyAlignment="0" applyProtection="0">
      <alignment vertical="center"/>
    </xf>
    <xf numFmtId="0" fontId="0" fillId="46" borderId="0" applyNumberFormat="0" applyBorder="0" applyAlignment="0" applyProtection="0">
      <alignment vertical="center"/>
    </xf>
    <xf numFmtId="0" fontId="0" fillId="47" borderId="0" applyNumberFormat="0" applyBorder="0" applyAlignment="0" applyProtection="0">
      <alignment vertical="center"/>
    </xf>
    <xf numFmtId="0" fontId="52" fillId="48" borderId="0" applyNumberFormat="0" applyBorder="0" applyAlignment="0" applyProtection="0">
      <alignment vertical="center"/>
    </xf>
    <xf numFmtId="9" fontId="25" fillId="0" borderId="0" applyFont="0" applyFill="0" applyBorder="0" applyAlignment="0" applyProtection="0"/>
    <xf numFmtId="180" fontId="25" fillId="0" borderId="0" applyFont="0" applyFill="0" applyBorder="0" applyAlignment="0" applyProtection="0"/>
  </cellStyleXfs>
  <cellXfs count="440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2" fillId="2" borderId="0" xfId="0" applyFont="1" applyFill="1" applyProtection="1"/>
    <xf numFmtId="0" fontId="0" fillId="2" borderId="0" xfId="0" applyFill="1" applyProtection="1"/>
    <xf numFmtId="0" fontId="3" fillId="3" borderId="0" xfId="0" applyFont="1" applyFill="1" applyProtection="1"/>
    <xf numFmtId="0" fontId="0" fillId="3" borderId="0" xfId="0" applyFill="1" applyProtection="1"/>
    <xf numFmtId="0" fontId="4" fillId="0" borderId="0" xfId="0" applyFont="1" applyProtection="1"/>
    <xf numFmtId="0" fontId="1" fillId="0" borderId="0" xfId="0" applyFont="1" applyFill="1" applyAlignment="1" applyProtection="1">
      <alignment horizontal="left" wrapText="1"/>
    </xf>
    <xf numFmtId="0" fontId="1" fillId="0" borderId="0" xfId="0" applyFont="1" applyFill="1" applyAlignment="1" applyProtection="1"/>
    <xf numFmtId="0" fontId="4" fillId="0" borderId="0" xfId="0" applyFont="1" applyFill="1" applyAlignment="1" applyProtection="1"/>
    <xf numFmtId="0" fontId="1" fillId="0" borderId="0" xfId="0" applyFont="1" applyFill="1" applyAlignment="1" applyProtection="1">
      <alignment horizontal="left"/>
    </xf>
    <xf numFmtId="0" fontId="0" fillId="0" borderId="0" xfId="0" applyFill="1" applyAlignment="1" applyProtection="1"/>
    <xf numFmtId="0" fontId="0" fillId="0" borderId="0" xfId="0" applyFill="1" applyAlignment="1" applyProtection="1">
      <alignment horizontal="left" wrapText="1"/>
    </xf>
    <xf numFmtId="0" fontId="4" fillId="0" borderId="0" xfId="0" applyFont="1" applyFill="1" applyAlignment="1" applyProtection="1">
      <alignment horizontal="right"/>
    </xf>
    <xf numFmtId="0" fontId="3" fillId="0" borderId="0" xfId="0" applyFont="1" applyFill="1" applyProtection="1"/>
    <xf numFmtId="0" fontId="1" fillId="0" borderId="0" xfId="0" applyFont="1" applyFill="1" applyProtection="1"/>
    <xf numFmtId="0" fontId="0" fillId="0" borderId="0" xfId="0" applyFill="1" applyProtection="1"/>
    <xf numFmtId="0" fontId="0" fillId="0" borderId="0" xfId="0" applyFill="1" applyAlignment="1" applyProtection="1">
      <alignment horizontal="left"/>
    </xf>
    <xf numFmtId="0" fontId="1" fillId="0" borderId="1" xfId="0" applyFont="1" applyBorder="1" applyAlignment="1" applyProtection="1">
      <alignment horizontal="center" vertical="top" wrapText="1"/>
    </xf>
    <xf numFmtId="0" fontId="1" fillId="0" borderId="2" xfId="0" applyFont="1" applyBorder="1" applyAlignment="1" applyProtection="1">
      <alignment horizontal="left" vertical="top" wrapText="1"/>
    </xf>
    <xf numFmtId="0" fontId="1" fillId="0" borderId="2" xfId="0" applyFont="1" applyBorder="1" applyAlignment="1" applyProtection="1">
      <alignment horizontal="center" vertical="top" wrapText="1"/>
    </xf>
    <xf numFmtId="0" fontId="1" fillId="0" borderId="3" xfId="0" applyFont="1" applyBorder="1" applyAlignment="1" applyProtection="1">
      <alignment horizontal="center" vertical="top" wrapText="1"/>
    </xf>
    <xf numFmtId="0" fontId="1" fillId="0" borderId="4" xfId="0" applyFont="1" applyBorder="1" applyAlignment="1" applyProtection="1">
      <alignment vertical="top" wrapText="1"/>
    </xf>
    <xf numFmtId="0" fontId="3" fillId="0" borderId="5" xfId="0" applyFont="1" applyBorder="1" applyAlignment="1" applyProtection="1">
      <alignment horizontal="center" vertical="top" wrapText="1"/>
    </xf>
    <xf numFmtId="0" fontId="3" fillId="0" borderId="6" xfId="0" applyFont="1" applyBorder="1" applyAlignment="1" applyProtection="1">
      <alignment horizontal="center" vertical="top" wrapText="1"/>
    </xf>
    <xf numFmtId="0" fontId="1" fillId="0" borderId="7" xfId="0" applyFont="1" applyBorder="1" applyAlignment="1" applyProtection="1">
      <alignment horizontal="center" vertical="top" wrapText="1"/>
    </xf>
    <xf numFmtId="0" fontId="1" fillId="0" borderId="8" xfId="0" applyFont="1" applyBorder="1" applyAlignment="1" applyProtection="1">
      <alignment horizontal="left" vertical="top" wrapText="1"/>
    </xf>
    <xf numFmtId="0" fontId="1" fillId="0" borderId="9" xfId="0" applyFont="1" applyBorder="1" applyAlignment="1" applyProtection="1">
      <alignment horizontal="center" wrapText="1"/>
    </xf>
    <xf numFmtId="0" fontId="1" fillId="0" borderId="8" xfId="0" applyFont="1" applyBorder="1" applyProtection="1"/>
    <xf numFmtId="0" fontId="1" fillId="0" borderId="10" xfId="0" applyFont="1" applyBorder="1" applyProtection="1"/>
    <xf numFmtId="0" fontId="1" fillId="0" borderId="11" xfId="0" applyFont="1" applyBorder="1" applyAlignment="1" applyProtection="1">
      <alignment vertical="top" wrapText="1"/>
    </xf>
    <xf numFmtId="0" fontId="1" fillId="0" borderId="12" xfId="0" applyFont="1" applyBorder="1" applyAlignment="1" applyProtection="1">
      <alignment horizontal="left" vertical="top" wrapText="1"/>
    </xf>
    <xf numFmtId="0" fontId="1" fillId="0" borderId="13" xfId="0" applyFont="1" applyBorder="1" applyAlignment="1" applyProtection="1">
      <alignment horizontal="center" wrapText="1"/>
    </xf>
    <xf numFmtId="0" fontId="1" fillId="0" borderId="12" xfId="0" applyFont="1" applyBorder="1" applyAlignment="1" applyProtection="1">
      <alignment horizontal="center"/>
    </xf>
    <xf numFmtId="181" fontId="1" fillId="0" borderId="12" xfId="0" applyNumberFormat="1" applyFont="1" applyBorder="1" applyProtection="1"/>
    <xf numFmtId="181" fontId="5" fillId="4" borderId="14" xfId="0" applyNumberFormat="1" applyFont="1" applyFill="1" applyBorder="1" applyProtection="1"/>
    <xf numFmtId="0" fontId="1" fillId="0" borderId="14" xfId="0" applyFont="1" applyBorder="1" applyAlignment="1" applyProtection="1">
      <alignment vertical="top" wrapText="1"/>
    </xf>
    <xf numFmtId="0" fontId="1" fillId="0" borderId="14" xfId="0" applyFont="1" applyBorder="1" applyAlignment="1" applyProtection="1">
      <alignment horizontal="left" vertical="top" wrapText="1"/>
    </xf>
    <xf numFmtId="0" fontId="1" fillId="0" borderId="15" xfId="0" applyFont="1" applyBorder="1" applyAlignment="1" applyProtection="1">
      <alignment horizontal="center"/>
    </xf>
    <xf numFmtId="181" fontId="1" fillId="0" borderId="15" xfId="0" applyNumberFormat="1" applyFont="1" applyBorder="1" applyAlignment="1" applyProtection="1">
      <alignment horizontal="right"/>
    </xf>
    <xf numFmtId="181" fontId="1" fillId="0" borderId="14" xfId="0" applyNumberFormat="1" applyFont="1" applyBorder="1" applyProtection="1"/>
    <xf numFmtId="0" fontId="1" fillId="0" borderId="14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vertical="top" wrapText="1"/>
    </xf>
    <xf numFmtId="0" fontId="1" fillId="0" borderId="13" xfId="0" applyFont="1" applyBorder="1" applyAlignment="1" applyProtection="1">
      <alignment horizontal="center"/>
    </xf>
    <xf numFmtId="181" fontId="1" fillId="0" borderId="13" xfId="0" applyNumberFormat="1" applyFont="1" applyBorder="1" applyAlignment="1" applyProtection="1">
      <alignment horizontal="right"/>
    </xf>
    <xf numFmtId="0" fontId="1" fillId="0" borderId="15" xfId="0" applyFont="1" applyBorder="1" applyAlignment="1" applyProtection="1">
      <alignment horizontal="center" wrapText="1"/>
    </xf>
    <xf numFmtId="4" fontId="1" fillId="0" borderId="12" xfId="0" applyNumberFormat="1" applyFont="1" applyBorder="1" applyAlignment="1" applyProtection="1">
      <alignment horizontal="center"/>
    </xf>
    <xf numFmtId="4" fontId="1" fillId="0" borderId="16" xfId="0" applyNumberFormat="1" applyFont="1" applyBorder="1" applyProtection="1"/>
    <xf numFmtId="0" fontId="1" fillId="0" borderId="0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wrapText="1"/>
    </xf>
    <xf numFmtId="0" fontId="1" fillId="0" borderId="0" xfId="0" applyFont="1" applyFill="1" applyBorder="1" applyProtection="1"/>
    <xf numFmtId="4" fontId="1" fillId="0" borderId="0" xfId="0" applyNumberFormat="1" applyFont="1" applyBorder="1" applyProtection="1"/>
    <xf numFmtId="0" fontId="1" fillId="5" borderId="17" xfId="0" applyFont="1" applyFill="1" applyBorder="1" applyAlignment="1" applyProtection="1">
      <alignment horizontal="center"/>
    </xf>
    <xf numFmtId="0" fontId="5" fillId="0" borderId="18" xfId="0" applyFont="1" applyFill="1" applyBorder="1" applyAlignment="1" applyProtection="1">
      <alignment wrapText="1"/>
    </xf>
    <xf numFmtId="0" fontId="1" fillId="5" borderId="19" xfId="0" applyFont="1" applyFill="1" applyBorder="1" applyProtection="1"/>
    <xf numFmtId="0" fontId="1" fillId="5" borderId="18" xfId="0" applyFont="1" applyFill="1" applyBorder="1" applyProtection="1"/>
    <xf numFmtId="4" fontId="6" fillId="0" borderId="20" xfId="0" applyNumberFormat="1" applyFont="1" applyFill="1" applyBorder="1" applyProtection="1"/>
    <xf numFmtId="0" fontId="1" fillId="0" borderId="21" xfId="0" applyFont="1" applyBorder="1" applyProtection="1"/>
    <xf numFmtId="0" fontId="1" fillId="0" borderId="0" xfId="0" applyFont="1" applyBorder="1" applyProtection="1"/>
    <xf numFmtId="0" fontId="0" fillId="0" borderId="0" xfId="0" applyBorder="1" applyAlignment="1" applyProtection="1">
      <alignment vertical="top" wrapText="1"/>
    </xf>
    <xf numFmtId="0" fontId="0" fillId="0" borderId="10" xfId="0" applyBorder="1" applyAlignment="1" applyProtection="1">
      <alignment vertical="top" wrapText="1"/>
    </xf>
    <xf numFmtId="0" fontId="1" fillId="0" borderId="22" xfId="0" applyFont="1" applyBorder="1" applyAlignment="1" applyProtection="1">
      <alignment horizontal="center" vertical="top" wrapText="1"/>
    </xf>
    <xf numFmtId="0" fontId="1" fillId="0" borderId="23" xfId="0" applyFont="1" applyBorder="1" applyAlignment="1" applyProtection="1">
      <alignment horizontal="left" vertical="top" wrapText="1"/>
    </xf>
    <xf numFmtId="0" fontId="1" fillId="5" borderId="23" xfId="0" applyFont="1" applyFill="1" applyBorder="1" applyAlignment="1" applyProtection="1">
      <alignment horizontal="center" vertical="top" wrapText="1"/>
    </xf>
    <xf numFmtId="0" fontId="1" fillId="0" borderId="24" xfId="0" applyFont="1" applyBorder="1" applyAlignment="1" applyProtection="1">
      <alignment horizontal="center" vertical="top" wrapText="1"/>
    </xf>
    <xf numFmtId="0" fontId="1" fillId="0" borderId="25" xfId="0" applyFont="1" applyBorder="1" applyAlignment="1" applyProtection="1">
      <alignment horizontal="center" vertical="top" wrapText="1"/>
    </xf>
    <xf numFmtId="0" fontId="1" fillId="5" borderId="14" xfId="0" applyFont="1" applyFill="1" applyBorder="1" applyAlignment="1" applyProtection="1">
      <alignment horizontal="center" vertical="top" wrapText="1"/>
    </xf>
    <xf numFmtId="0" fontId="1" fillId="5" borderId="14" xfId="0" applyFont="1" applyFill="1" applyBorder="1" applyProtection="1"/>
    <xf numFmtId="4" fontId="1" fillId="0" borderId="26" xfId="0" applyNumberFormat="1" applyFont="1" applyBorder="1" applyProtection="1"/>
    <xf numFmtId="0" fontId="1" fillId="0" borderId="14" xfId="0" applyFont="1" applyBorder="1" applyAlignment="1" applyProtection="1">
      <alignment horizontal="left" vertical="center" wrapText="1"/>
    </xf>
    <xf numFmtId="0" fontId="7" fillId="6" borderId="18" xfId="0" applyFont="1" applyFill="1" applyBorder="1" applyAlignment="1" applyProtection="1">
      <alignment horizontal="center" vertical="center" wrapText="1"/>
    </xf>
    <xf numFmtId="4" fontId="8" fillId="6" borderId="20" xfId="0" applyNumberFormat="1" applyFont="1" applyFill="1" applyBorder="1" applyProtection="1"/>
    <xf numFmtId="0" fontId="3" fillId="0" borderId="22" xfId="0" applyFont="1" applyBorder="1" applyAlignment="1" applyProtection="1">
      <alignment horizontal="center" wrapText="1"/>
    </xf>
    <xf numFmtId="0" fontId="3" fillId="0" borderId="23" xfId="0" applyFont="1" applyBorder="1" applyAlignment="1" applyProtection="1">
      <alignment horizontal="center" wrapText="1"/>
    </xf>
    <xf numFmtId="0" fontId="3" fillId="0" borderId="27" xfId="0" applyFont="1" applyBorder="1" applyAlignment="1" applyProtection="1">
      <alignment horizontal="center" wrapText="1"/>
    </xf>
    <xf numFmtId="0" fontId="1" fillId="0" borderId="28" xfId="0" applyFont="1" applyBorder="1" applyAlignment="1" applyProtection="1">
      <alignment horizontal="left"/>
    </xf>
    <xf numFmtId="0" fontId="1" fillId="0" borderId="29" xfId="0" applyFont="1" applyBorder="1" applyAlignment="1" applyProtection="1">
      <alignment horizontal="left"/>
    </xf>
    <xf numFmtId="0" fontId="1" fillId="0" borderId="3" xfId="0" applyFont="1" applyBorder="1" applyAlignment="1" applyProtection="1">
      <alignment horizontal="left"/>
    </xf>
    <xf numFmtId="0" fontId="3" fillId="0" borderId="30" xfId="0" applyFont="1" applyBorder="1" applyAlignment="1" applyProtection="1">
      <alignment horizontal="center" wrapText="1"/>
    </xf>
    <xf numFmtId="0" fontId="3" fillId="0" borderId="31" xfId="0" applyFont="1" applyBorder="1" applyAlignment="1" applyProtection="1">
      <alignment horizontal="center" wrapText="1"/>
    </xf>
    <xf numFmtId="0" fontId="3" fillId="0" borderId="32" xfId="0" applyFont="1" applyBorder="1" applyAlignment="1" applyProtection="1">
      <alignment horizontal="center" wrapText="1"/>
    </xf>
    <xf numFmtId="0" fontId="1" fillId="0" borderId="21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1" fillId="0" borderId="10" xfId="0" applyFont="1" applyBorder="1" applyAlignment="1" applyProtection="1">
      <alignment horizontal="left"/>
    </xf>
    <xf numFmtId="58" fontId="1" fillId="0" borderId="33" xfId="0" applyNumberFormat="1" applyFont="1" applyBorder="1" applyProtection="1"/>
    <xf numFmtId="0" fontId="1" fillId="0" borderId="34" xfId="0" applyFont="1" applyBorder="1" applyProtection="1"/>
    <xf numFmtId="0" fontId="1" fillId="0" borderId="6" xfId="0" applyFont="1" applyBorder="1" applyProtection="1"/>
    <xf numFmtId="0" fontId="9" fillId="0" borderId="28" xfId="0" applyFont="1" applyBorder="1" applyAlignment="1" applyProtection="1">
      <alignment horizontal="center"/>
    </xf>
    <xf numFmtId="0" fontId="9" fillId="0" borderId="3" xfId="0" applyFont="1" applyBorder="1" applyAlignment="1" applyProtection="1">
      <alignment horizontal="center"/>
    </xf>
    <xf numFmtId="0" fontId="1" fillId="0" borderId="35" xfId="0" applyFont="1" applyBorder="1" applyProtection="1"/>
    <xf numFmtId="0" fontId="1" fillId="0" borderId="36" xfId="0" applyFont="1" applyBorder="1" applyAlignment="1" applyProtection="1">
      <alignment horizontal="center"/>
    </xf>
    <xf numFmtId="0" fontId="1" fillId="0" borderId="33" xfId="0" applyFont="1" applyBorder="1" applyProtection="1"/>
    <xf numFmtId="0" fontId="10" fillId="0" borderId="0" xfId="0" applyFont="1" applyFill="1" applyAlignment="1" applyProtection="1">
      <alignment horizontal="left"/>
    </xf>
    <xf numFmtId="58" fontId="10" fillId="0" borderId="0" xfId="0" applyNumberFormat="1" applyFont="1" applyFill="1" applyAlignment="1" applyProtection="1">
      <alignment horizontal="left"/>
    </xf>
    <xf numFmtId="0" fontId="10" fillId="0" borderId="0" xfId="0" applyFont="1" applyFill="1" applyAlignment="1" applyProtection="1"/>
    <xf numFmtId="0" fontId="1" fillId="0" borderId="0" xfId="0" applyFont="1" applyFill="1" applyAlignment="1" applyProtection="1">
      <alignment horizontal="center"/>
    </xf>
    <xf numFmtId="0" fontId="1" fillId="7" borderId="0" xfId="0" applyFont="1" applyFill="1" applyProtection="1"/>
    <xf numFmtId="0" fontId="1" fillId="0" borderId="14" xfId="0" applyFont="1" applyBorder="1" applyProtection="1"/>
    <xf numFmtId="0" fontId="1" fillId="8" borderId="14" xfId="0" applyFont="1" applyFill="1" applyBorder="1" applyProtection="1"/>
    <xf numFmtId="0" fontId="11" fillId="0" borderId="14" xfId="0" applyNumberFormat="1" applyFont="1" applyBorder="1" applyAlignment="1" applyProtection="1">
      <alignment wrapText="1"/>
    </xf>
    <xf numFmtId="0" fontId="12" fillId="8" borderId="14" xfId="0" applyFont="1" applyFill="1" applyBorder="1" applyAlignment="1" applyProtection="1"/>
    <xf numFmtId="181" fontId="12" fillId="0" borderId="14" xfId="50" applyNumberFormat="1" applyFont="1" applyBorder="1" applyAlignment="1" applyProtection="1"/>
    <xf numFmtId="0" fontId="12" fillId="0" borderId="14" xfId="0" applyFont="1" applyBorder="1" applyProtection="1"/>
    <xf numFmtId="0" fontId="13" fillId="0" borderId="14" xfId="0" applyFont="1" applyFill="1" applyBorder="1" applyAlignment="1" applyProtection="1">
      <alignment wrapText="1"/>
    </xf>
    <xf numFmtId="0" fontId="1" fillId="0" borderId="14" xfId="0" applyFont="1" applyBorder="1" applyAlignment="1" applyProtection="1">
      <alignment horizontal="right"/>
    </xf>
    <xf numFmtId="0" fontId="14" fillId="0" borderId="14" xfId="0" applyFont="1" applyBorder="1" applyAlignment="1" applyProtection="1">
      <alignment wrapText="1"/>
    </xf>
    <xf numFmtId="0" fontId="11" fillId="0" borderId="14" xfId="0" applyFont="1" applyBorder="1" applyAlignment="1" applyProtection="1">
      <alignment wrapText="1"/>
    </xf>
    <xf numFmtId="181" fontId="15" fillId="0" borderId="14" xfId="50" applyNumberFormat="1" applyFont="1" applyBorder="1" applyAlignment="1" applyProtection="1"/>
    <xf numFmtId="0" fontId="4" fillId="9" borderId="14" xfId="0" applyFont="1" applyFill="1" applyBorder="1" applyProtection="1"/>
    <xf numFmtId="180" fontId="12" fillId="9" borderId="14" xfId="50" applyFont="1" applyFill="1" applyBorder="1" applyAlignment="1" applyProtection="1"/>
    <xf numFmtId="0" fontId="1" fillId="10" borderId="0" xfId="0" applyFont="1" applyFill="1" applyProtection="1"/>
    <xf numFmtId="182" fontId="1" fillId="0" borderId="14" xfId="50" applyNumberFormat="1" applyFont="1" applyBorder="1" applyProtection="1"/>
    <xf numFmtId="181" fontId="1" fillId="0" borderId="14" xfId="50" applyNumberFormat="1" applyFont="1" applyBorder="1" applyProtection="1"/>
    <xf numFmtId="182" fontId="14" fillId="0" borderId="14" xfId="0" applyNumberFormat="1" applyFont="1" applyBorder="1" applyProtection="1"/>
    <xf numFmtId="4" fontId="14" fillId="0" borderId="14" xfId="0" applyNumberFormat="1" applyFont="1" applyBorder="1" applyProtection="1"/>
    <xf numFmtId="0" fontId="1" fillId="0" borderId="15" xfId="0" applyFont="1" applyBorder="1" applyAlignment="1" applyProtection="1">
      <alignment horizontal="right"/>
    </xf>
    <xf numFmtId="0" fontId="4" fillId="0" borderId="14" xfId="0" applyFont="1" applyBorder="1" applyProtection="1"/>
    <xf numFmtId="180" fontId="1" fillId="9" borderId="14" xfId="50" applyFont="1" applyFill="1" applyBorder="1" applyProtection="1"/>
    <xf numFmtId="0" fontId="12" fillId="10" borderId="0" xfId="0" applyFont="1" applyFill="1" applyProtection="1"/>
    <xf numFmtId="0" fontId="1" fillId="0" borderId="15" xfId="0" applyFont="1" applyBorder="1" applyProtection="1"/>
    <xf numFmtId="9" fontId="1" fillId="0" borderId="15" xfId="0" applyNumberFormat="1" applyFont="1" applyBorder="1" applyAlignment="1" applyProtection="1">
      <alignment horizontal="center"/>
    </xf>
    <xf numFmtId="0" fontId="16" fillId="0" borderId="14" xfId="0" applyFont="1" applyBorder="1" applyAlignment="1" applyProtection="1"/>
    <xf numFmtId="182" fontId="12" fillId="0" borderId="14" xfId="50" applyNumberFormat="1" applyFont="1" applyBorder="1" applyAlignment="1" applyProtection="1"/>
    <xf numFmtId="180" fontId="1" fillId="0" borderId="14" xfId="50" applyFont="1" applyBorder="1" applyProtection="1"/>
    <xf numFmtId="180" fontId="1" fillId="11" borderId="14" xfId="50" applyFont="1" applyFill="1" applyBorder="1" applyProtection="1"/>
    <xf numFmtId="0" fontId="1" fillId="0" borderId="14" xfId="0" applyFont="1" applyBorder="1" applyAlignment="1" applyProtection="1">
      <alignment wrapText="1"/>
    </xf>
    <xf numFmtId="0" fontId="16" fillId="0" borderId="14" xfId="0" applyFont="1" applyBorder="1" applyAlignment="1" applyProtection="1">
      <alignment wrapText="1"/>
    </xf>
    <xf numFmtId="0" fontId="13" fillId="0" borderId="14" xfId="0" applyFont="1" applyBorder="1" applyAlignment="1" applyProtection="1">
      <alignment wrapText="1"/>
    </xf>
    <xf numFmtId="0" fontId="13" fillId="0" borderId="14" xfId="0" applyFont="1" applyBorder="1" applyAlignment="1" applyProtection="1"/>
    <xf numFmtId="182" fontId="15" fillId="0" borderId="14" xfId="50" applyNumberFormat="1" applyFont="1" applyBorder="1" applyAlignment="1" applyProtection="1"/>
    <xf numFmtId="181" fontId="14" fillId="0" borderId="14" xfId="50" applyNumberFormat="1" applyFont="1" applyBorder="1" applyProtection="1"/>
    <xf numFmtId="180" fontId="12" fillId="11" borderId="14" xfId="50" applyFont="1" applyFill="1" applyBorder="1" applyAlignment="1" applyProtection="1"/>
    <xf numFmtId="0" fontId="12" fillId="0" borderId="0" xfId="0" applyFont="1" applyBorder="1" applyAlignment="1" applyProtection="1"/>
    <xf numFmtId="0" fontId="1" fillId="0" borderId="14" xfId="0" applyFont="1" applyFill="1" applyBorder="1" applyProtection="1"/>
    <xf numFmtId="0" fontId="1" fillId="12" borderId="14" xfId="0" applyFont="1" applyFill="1" applyBorder="1" applyProtection="1"/>
    <xf numFmtId="0" fontId="4" fillId="0" borderId="0" xfId="0" applyFont="1" applyFill="1" applyBorder="1" applyProtection="1"/>
    <xf numFmtId="182" fontId="1" fillId="0" borderId="0" xfId="50" applyNumberFormat="1" applyFont="1" applyFill="1" applyBorder="1" applyProtection="1"/>
    <xf numFmtId="180" fontId="1" fillId="0" borderId="0" xfId="50" applyFont="1" applyFill="1" applyBorder="1" applyProtection="1"/>
    <xf numFmtId="0" fontId="1" fillId="0" borderId="14" xfId="0" applyFont="1" applyFill="1" applyBorder="1" applyAlignment="1" applyProtection="1">
      <alignment wrapText="1"/>
    </xf>
    <xf numFmtId="0" fontId="11" fillId="0" borderId="14" xfId="0" applyFont="1" applyFill="1" applyBorder="1" applyAlignment="1" applyProtection="1">
      <alignment wrapText="1"/>
    </xf>
    <xf numFmtId="182" fontId="1" fillId="0" borderId="14" xfId="0" applyNumberFormat="1" applyFont="1" applyFill="1" applyBorder="1" applyAlignment="1" applyProtection="1">
      <alignment horizontal="right"/>
    </xf>
    <xf numFmtId="181" fontId="1" fillId="0" borderId="14" xfId="0" applyNumberFormat="1" applyFont="1" applyFill="1" applyBorder="1" applyAlignment="1" applyProtection="1">
      <alignment horizontal="right"/>
    </xf>
    <xf numFmtId="0" fontId="1" fillId="7" borderId="0" xfId="0" applyFont="1" applyFill="1" applyBorder="1" applyProtection="1"/>
    <xf numFmtId="0" fontId="1" fillId="8" borderId="0" xfId="0" applyFont="1" applyFill="1" applyBorder="1" applyProtection="1"/>
    <xf numFmtId="182" fontId="1" fillId="0" borderId="14" xfId="0" applyNumberFormat="1" applyFont="1" applyBorder="1" applyProtection="1"/>
    <xf numFmtId="181" fontId="1" fillId="9" borderId="14" xfId="0" applyNumberFormat="1" applyFont="1" applyFill="1" applyBorder="1" applyProtection="1"/>
    <xf numFmtId="0" fontId="4" fillId="0" borderId="14" xfId="0" applyFont="1" applyBorder="1" applyAlignment="1" applyProtection="1">
      <alignment wrapText="1"/>
    </xf>
    <xf numFmtId="10" fontId="1" fillId="0" borderId="14" xfId="50" applyNumberFormat="1" applyFont="1" applyBorder="1" applyProtection="1"/>
    <xf numFmtId="183" fontId="1" fillId="0" borderId="0" xfId="0" applyNumberFormat="1" applyFont="1" applyProtection="1"/>
    <xf numFmtId="181" fontId="1" fillId="9" borderId="14" xfId="50" applyNumberFormat="1" applyFont="1" applyFill="1" applyBorder="1" applyProtection="1"/>
    <xf numFmtId="0" fontId="1" fillId="0" borderId="37" xfId="0" applyFont="1" applyFill="1" applyBorder="1" applyProtection="1"/>
    <xf numFmtId="182" fontId="1" fillId="0" borderId="14" xfId="50" applyNumberFormat="1" applyFont="1" applyBorder="1" applyAlignment="1" applyProtection="1">
      <alignment horizontal="right"/>
    </xf>
    <xf numFmtId="181" fontId="1" fillId="0" borderId="14" xfId="50" applyNumberFormat="1" applyFont="1" applyBorder="1" applyAlignment="1" applyProtection="1">
      <alignment horizontal="right"/>
    </xf>
    <xf numFmtId="0" fontId="1" fillId="0" borderId="37" xfId="0" applyFont="1" applyBorder="1" applyProtection="1"/>
    <xf numFmtId="0" fontId="14" fillId="0" borderId="37" xfId="0" applyFont="1" applyBorder="1" applyAlignment="1" applyProtection="1">
      <alignment wrapText="1"/>
    </xf>
    <xf numFmtId="0" fontId="11" fillId="0" borderId="37" xfId="0" applyFont="1" applyBorder="1" applyAlignment="1" applyProtection="1">
      <alignment wrapText="1"/>
    </xf>
    <xf numFmtId="182" fontId="14" fillId="0" borderId="14" xfId="50" applyNumberFormat="1" applyFont="1" applyBorder="1" applyAlignment="1" applyProtection="1">
      <alignment horizontal="right"/>
    </xf>
    <xf numFmtId="181" fontId="14" fillId="0" borderId="14" xfId="50" applyNumberFormat="1" applyFont="1" applyBorder="1" applyAlignment="1" applyProtection="1">
      <alignment horizontal="right"/>
    </xf>
    <xf numFmtId="0" fontId="4" fillId="0" borderId="37" xfId="0" applyFont="1" applyBorder="1" applyProtection="1"/>
    <xf numFmtId="181" fontId="1" fillId="9" borderId="14" xfId="50" applyNumberFormat="1" applyFont="1" applyFill="1" applyBorder="1" applyAlignment="1" applyProtection="1">
      <alignment horizontal="right"/>
    </xf>
    <xf numFmtId="184" fontId="1" fillId="0" borderId="14" xfId="0" applyNumberFormat="1" applyFont="1" applyBorder="1" applyProtection="1"/>
    <xf numFmtId="180" fontId="1" fillId="0" borderId="14" xfId="0" applyNumberFormat="1" applyFont="1" applyBorder="1" applyProtection="1"/>
    <xf numFmtId="180" fontId="1" fillId="11" borderId="14" xfId="0" applyNumberFormat="1" applyFont="1" applyFill="1" applyBorder="1" applyProtection="1"/>
    <xf numFmtId="180" fontId="1" fillId="9" borderId="14" xfId="0" applyNumberFormat="1" applyFont="1" applyFill="1" applyBorder="1" applyProtection="1"/>
    <xf numFmtId="0" fontId="1" fillId="0" borderId="37" xfId="0" applyFont="1" applyFill="1" applyBorder="1" applyAlignment="1" applyProtection="1">
      <alignment wrapText="1"/>
    </xf>
    <xf numFmtId="181" fontId="1" fillId="0" borderId="14" xfId="0" applyNumberFormat="1" applyFont="1" applyFill="1" applyBorder="1" applyProtection="1"/>
    <xf numFmtId="4" fontId="1" fillId="0" borderId="14" xfId="0" applyNumberFormat="1" applyFont="1" applyBorder="1" applyAlignment="1" applyProtection="1">
      <alignment horizontal="right"/>
    </xf>
    <xf numFmtId="4" fontId="1" fillId="9" borderId="14" xfId="50" applyNumberFormat="1" applyFont="1" applyFill="1" applyBorder="1" applyAlignment="1" applyProtection="1">
      <alignment horizontal="right"/>
    </xf>
    <xf numFmtId="184" fontId="1" fillId="8" borderId="14" xfId="0" applyNumberFormat="1" applyFont="1" applyFill="1" applyBorder="1" applyProtection="1"/>
    <xf numFmtId="181" fontId="1" fillId="13" borderId="14" xfId="0" applyNumberFormat="1" applyFont="1" applyFill="1" applyBorder="1" applyProtection="1"/>
    <xf numFmtId="0" fontId="1" fillId="13" borderId="14" xfId="0" applyFont="1" applyFill="1" applyBorder="1" applyProtection="1"/>
    <xf numFmtId="0" fontId="11" fillId="8" borderId="14" xfId="0" applyFont="1" applyFill="1" applyBorder="1" applyAlignment="1" applyProtection="1">
      <alignment wrapText="1"/>
    </xf>
    <xf numFmtId="0" fontId="1" fillId="13" borderId="14" xfId="0" applyNumberFormat="1" applyFont="1" applyFill="1" applyBorder="1" applyProtection="1"/>
    <xf numFmtId="0" fontId="1" fillId="13" borderId="14" xfId="0" applyFont="1" applyFill="1" applyBorder="1" applyAlignment="1" applyProtection="1">
      <alignment wrapText="1"/>
    </xf>
    <xf numFmtId="185" fontId="1" fillId="0" borderId="14" xfId="0" applyNumberFormat="1" applyFont="1" applyBorder="1" applyProtection="1"/>
    <xf numFmtId="0" fontId="17" fillId="13" borderId="14" xfId="0" applyFont="1" applyFill="1" applyBorder="1" applyProtection="1"/>
    <xf numFmtId="186" fontId="1" fillId="0" borderId="14" xfId="0" applyNumberFormat="1" applyFont="1" applyFill="1" applyBorder="1" applyProtection="1"/>
    <xf numFmtId="187" fontId="1" fillId="0" borderId="0" xfId="0" applyNumberFormat="1" applyFont="1" applyProtection="1"/>
    <xf numFmtId="4" fontId="1" fillId="0" borderId="14" xfId="0" applyNumberFormat="1" applyFont="1" applyBorder="1" applyProtection="1"/>
    <xf numFmtId="0" fontId="18" fillId="13" borderId="14" xfId="0" applyFont="1" applyFill="1" applyBorder="1" applyProtection="1"/>
    <xf numFmtId="188" fontId="1" fillId="0" borderId="0" xfId="0" applyNumberFormat="1" applyFont="1" applyProtection="1"/>
    <xf numFmtId="0" fontId="5" fillId="4" borderId="14" xfId="0" applyFont="1" applyFill="1" applyBorder="1" applyProtection="1"/>
    <xf numFmtId="184" fontId="5" fillId="8" borderId="14" xfId="0" applyNumberFormat="1" applyFont="1" applyFill="1" applyBorder="1" applyProtection="1"/>
    <xf numFmtId="0" fontId="9" fillId="0" borderId="38" xfId="0" applyFont="1" applyBorder="1" applyAlignment="1" applyProtection="1">
      <alignment horizontal="center"/>
    </xf>
    <xf numFmtId="0" fontId="9" fillId="0" borderId="39" xfId="0" applyFont="1" applyBorder="1" applyAlignment="1" applyProtection="1">
      <alignment horizontal="center"/>
    </xf>
    <xf numFmtId="0" fontId="14" fillId="0" borderId="0" xfId="0" applyFont="1" applyAlignment="1" applyProtection="1">
      <alignment horizontal="left"/>
    </xf>
    <xf numFmtId="0" fontId="1" fillId="0" borderId="40" xfId="0" applyFont="1" applyBorder="1" applyProtection="1"/>
    <xf numFmtId="0" fontId="1" fillId="0" borderId="41" xfId="0" applyFont="1" applyBorder="1" applyProtection="1"/>
    <xf numFmtId="0" fontId="9" fillId="0" borderId="36" xfId="0" applyFont="1" applyBorder="1" applyAlignment="1" applyProtection="1">
      <alignment horizontal="center"/>
    </xf>
    <xf numFmtId="0" fontId="1" fillId="0" borderId="0" xfId="0" applyFont="1" applyBorder="1" applyAlignment="1" applyProtection="1"/>
    <xf numFmtId="0" fontId="1" fillId="0" borderId="42" xfId="0" applyFont="1" applyBorder="1" applyProtection="1"/>
    <xf numFmtId="0" fontId="1" fillId="0" borderId="43" xfId="0" applyFont="1" applyBorder="1" applyProtection="1"/>
    <xf numFmtId="0" fontId="1" fillId="0" borderId="0" xfId="0" applyFont="1"/>
    <xf numFmtId="0" fontId="1" fillId="0" borderId="44" xfId="0" applyFont="1" applyBorder="1" applyProtection="1"/>
    <xf numFmtId="0" fontId="19" fillId="2" borderId="0" xfId="0" applyFont="1" applyFill="1" applyProtection="1"/>
    <xf numFmtId="0" fontId="1" fillId="2" borderId="0" xfId="0" applyFont="1" applyFill="1" applyProtection="1"/>
    <xf numFmtId="0" fontId="20" fillId="0" borderId="0" xfId="0" applyFont="1" applyFill="1" applyAlignment="1" applyProtection="1">
      <alignment horizontal="left"/>
    </xf>
    <xf numFmtId="58" fontId="20" fillId="0" borderId="0" xfId="0" applyNumberFormat="1" applyFont="1" applyFill="1" applyAlignment="1" applyProtection="1">
      <alignment horizontal="left"/>
    </xf>
    <xf numFmtId="0" fontId="20" fillId="0" borderId="0" xfId="0" applyFont="1" applyFill="1" applyAlignment="1" applyProtection="1"/>
    <xf numFmtId="0" fontId="21" fillId="0" borderId="0" xfId="0" applyFont="1" applyFill="1" applyAlignment="1" applyProtection="1">
      <alignment horizontal="left"/>
    </xf>
    <xf numFmtId="0" fontId="1" fillId="0" borderId="14" xfId="0" applyFont="1" applyFill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 wrapText="1"/>
    </xf>
    <xf numFmtId="0" fontId="1" fillId="14" borderId="14" xfId="0" applyFont="1" applyFill="1" applyBorder="1" applyAlignment="1" applyProtection="1">
      <alignment wrapText="1"/>
    </xf>
    <xf numFmtId="0" fontId="1" fillId="0" borderId="14" xfId="0" applyFont="1" applyFill="1" applyBorder="1" applyAlignment="1" applyProtection="1">
      <alignment horizontal="center" wrapText="1"/>
    </xf>
    <xf numFmtId="10" fontId="22" fillId="0" borderId="44" xfId="0" applyNumberFormat="1" applyFont="1" applyFill="1" applyBorder="1" applyAlignment="1" applyProtection="1">
      <alignment horizontal="center"/>
    </xf>
    <xf numFmtId="0" fontId="1" fillId="0" borderId="14" xfId="0" applyFont="1" applyBorder="1" applyAlignment="1" applyProtection="1">
      <alignment horizontal="left"/>
    </xf>
    <xf numFmtId="0" fontId="1" fillId="10" borderId="14" xfId="0" applyFont="1" applyFill="1" applyBorder="1" applyProtection="1"/>
    <xf numFmtId="0" fontId="14" fillId="13" borderId="37" xfId="0" applyFont="1" applyFill="1" applyBorder="1" applyAlignment="1" applyProtection="1">
      <alignment horizontal="left" wrapText="1"/>
    </xf>
    <xf numFmtId="0" fontId="14" fillId="13" borderId="44" xfId="0" applyFont="1" applyFill="1" applyBorder="1" applyAlignment="1" applyProtection="1">
      <alignment horizontal="left" wrapText="1"/>
    </xf>
    <xf numFmtId="10" fontId="1" fillId="13" borderId="14" xfId="0" applyNumberFormat="1" applyFont="1" applyFill="1" applyBorder="1" applyProtection="1"/>
    <xf numFmtId="4" fontId="1" fillId="13" borderId="14" xfId="0" applyNumberFormat="1" applyFont="1" applyFill="1" applyBorder="1" applyProtection="1"/>
    <xf numFmtId="0" fontId="14" fillId="0" borderId="37" xfId="0" applyFont="1" applyBorder="1" applyAlignment="1" applyProtection="1">
      <alignment horizontal="left" wrapText="1"/>
    </xf>
    <xf numFmtId="0" fontId="14" fillId="0" borderId="44" xfId="0" applyFont="1" applyBorder="1" applyAlignment="1" applyProtection="1">
      <alignment horizontal="left" wrapText="1"/>
    </xf>
    <xf numFmtId="182" fontId="1" fillId="0" borderId="0" xfId="0" applyNumberFormat="1" applyFont="1" applyProtection="1"/>
    <xf numFmtId="4" fontId="1" fillId="0" borderId="0" xfId="0" applyNumberFormat="1" applyFont="1" applyProtection="1"/>
    <xf numFmtId="0" fontId="3" fillId="0" borderId="14" xfId="0" applyFont="1" applyFill="1" applyBorder="1" applyProtection="1"/>
    <xf numFmtId="0" fontId="3" fillId="0" borderId="44" xfId="0" applyFont="1" applyBorder="1" applyProtection="1"/>
    <xf numFmtId="182" fontId="1" fillId="0" borderId="44" xfId="0" applyNumberFormat="1" applyFont="1" applyBorder="1" applyProtection="1"/>
    <xf numFmtId="4" fontId="1" fillId="9" borderId="14" xfId="0" applyNumberFormat="1" applyFont="1" applyFill="1" applyBorder="1" applyProtection="1"/>
    <xf numFmtId="180" fontId="1" fillId="0" borderId="0" xfId="50" applyFont="1" applyProtection="1"/>
    <xf numFmtId="0" fontId="3" fillId="0" borderId="0" xfId="0" applyFont="1" applyFill="1" applyBorder="1" applyProtection="1"/>
    <xf numFmtId="0" fontId="3" fillId="0" borderId="0" xfId="0" applyFont="1" applyBorder="1" applyProtection="1"/>
    <xf numFmtId="182" fontId="1" fillId="0" borderId="0" xfId="0" applyNumberFormat="1" applyFont="1" applyBorder="1" applyProtection="1"/>
    <xf numFmtId="4" fontId="1" fillId="0" borderId="0" xfId="0" applyNumberFormat="1" applyFont="1" applyFill="1" applyBorder="1" applyProtection="1"/>
    <xf numFmtId="0" fontId="1" fillId="10" borderId="37" xfId="0" applyFont="1" applyFill="1" applyBorder="1" applyProtection="1"/>
    <xf numFmtId="0" fontId="1" fillId="10" borderId="44" xfId="0" applyFont="1" applyFill="1" applyBorder="1" applyProtection="1"/>
    <xf numFmtId="0" fontId="1" fillId="0" borderId="13" xfId="0" applyFont="1" applyBorder="1" applyProtection="1"/>
    <xf numFmtId="0" fontId="1" fillId="0" borderId="9" xfId="0" applyFont="1" applyBorder="1" applyProtection="1"/>
    <xf numFmtId="0" fontId="1" fillId="0" borderId="9" xfId="0" applyFont="1" applyBorder="1" applyAlignment="1" applyProtection="1">
      <alignment horizontal="center"/>
    </xf>
    <xf numFmtId="0" fontId="1" fillId="0" borderId="13" xfId="0" applyFont="1" applyFill="1" applyBorder="1" applyAlignment="1" applyProtection="1">
      <alignment horizontal="center"/>
    </xf>
    <xf numFmtId="0" fontId="1" fillId="13" borderId="0" xfId="0" applyFont="1" applyFill="1" applyProtection="1"/>
    <xf numFmtId="10" fontId="1" fillId="0" borderId="14" xfId="0" applyNumberFormat="1" applyFont="1" applyBorder="1" applyProtection="1"/>
    <xf numFmtId="182" fontId="1" fillId="0" borderId="0" xfId="0" applyNumberFormat="1" applyFont="1" applyFill="1" applyBorder="1" applyProtection="1"/>
    <xf numFmtId="180" fontId="1" fillId="0" borderId="0" xfId="50" applyFont="1" applyFill="1" applyProtection="1"/>
    <xf numFmtId="1" fontId="1" fillId="0" borderId="14" xfId="50" applyNumberFormat="1" applyFont="1" applyFill="1" applyBorder="1" applyAlignment="1" applyProtection="1">
      <alignment horizontal="right"/>
    </xf>
    <xf numFmtId="181" fontId="1" fillId="0" borderId="14" xfId="50" applyNumberFormat="1" applyFont="1" applyFill="1" applyBorder="1" applyAlignment="1" applyProtection="1">
      <alignment horizontal="right"/>
    </xf>
    <xf numFmtId="0" fontId="3" fillId="0" borderId="37" xfId="0" applyFont="1" applyBorder="1" applyProtection="1"/>
    <xf numFmtId="0" fontId="1" fillId="0" borderId="45" xfId="0" applyFont="1" applyFill="1" applyBorder="1" applyProtection="1"/>
    <xf numFmtId="0" fontId="1" fillId="11" borderId="0" xfId="0" applyNumberFormat="1" applyFont="1" applyFill="1" applyAlignment="1" applyProtection="1">
      <alignment horizontal="left" wrapText="1"/>
    </xf>
    <xf numFmtId="0" fontId="1" fillId="0" borderId="0" xfId="0" applyNumberFormat="1" applyFont="1" applyFill="1" applyAlignment="1" applyProtection="1">
      <alignment horizontal="left" wrapText="1"/>
    </xf>
    <xf numFmtId="0" fontId="23" fillId="0" borderId="0" xfId="0" applyNumberFormat="1" applyFont="1" applyFill="1" applyAlignment="1" applyProtection="1">
      <alignment horizontal="left" wrapText="1"/>
    </xf>
    <xf numFmtId="0" fontId="24" fillId="11" borderId="0" xfId="0" applyFont="1" applyFill="1" applyAlignment="1" applyProtection="1">
      <alignment horizontal="left" wrapText="1"/>
    </xf>
    <xf numFmtId="0" fontId="23" fillId="11" borderId="0" xfId="0" applyFont="1" applyFill="1" applyAlignment="1" applyProtection="1">
      <alignment horizontal="left" wrapText="1"/>
    </xf>
    <xf numFmtId="0" fontId="24" fillId="0" borderId="0" xfId="0" applyFont="1" applyFill="1" applyAlignment="1" applyProtection="1">
      <alignment horizontal="left" wrapText="1"/>
    </xf>
    <xf numFmtId="0" fontId="23" fillId="0" borderId="0" xfId="0" applyFont="1" applyFill="1" applyAlignment="1" applyProtection="1">
      <alignment horizontal="left" wrapText="1"/>
    </xf>
    <xf numFmtId="0" fontId="1" fillId="8" borderId="14" xfId="0" applyFont="1" applyFill="1" applyBorder="1" applyAlignment="1" applyProtection="1">
      <alignment horizontal="center"/>
    </xf>
    <xf numFmtId="0" fontId="1" fillId="8" borderId="44" xfId="0" applyFont="1" applyFill="1" applyBorder="1" applyAlignment="1" applyProtection="1">
      <alignment horizontal="center"/>
    </xf>
    <xf numFmtId="0" fontId="1" fillId="13" borderId="14" xfId="0" applyFont="1" applyFill="1" applyBorder="1" applyAlignment="1" applyProtection="1">
      <alignment horizontal="center" wrapText="1"/>
    </xf>
    <xf numFmtId="4" fontId="12" fillId="8" borderId="14" xfId="50" applyNumberFormat="1" applyFont="1" applyFill="1" applyBorder="1" applyAlignment="1" applyProtection="1"/>
    <xf numFmtId="181" fontId="12" fillId="13" borderId="14" xfId="50" applyNumberFormat="1" applyFont="1" applyFill="1" applyBorder="1" applyAlignment="1" applyProtection="1"/>
    <xf numFmtId="0" fontId="1" fillId="15" borderId="14" xfId="0" applyFont="1" applyFill="1" applyBorder="1" applyAlignment="1" applyProtection="1">
      <alignment horizontal="center"/>
    </xf>
    <xf numFmtId="3" fontId="1" fillId="0" borderId="14" xfId="50" applyNumberFormat="1" applyFont="1" applyFill="1" applyBorder="1" applyAlignment="1" applyProtection="1">
      <alignment horizontal="right"/>
    </xf>
    <xf numFmtId="0" fontId="1" fillId="0" borderId="0" xfId="0" applyNumberFormat="1" applyFont="1" applyAlignment="1" applyProtection="1">
      <alignment horizontal="left" wrapText="1"/>
    </xf>
    <xf numFmtId="0" fontId="1" fillId="10" borderId="0" xfId="0" applyFont="1" applyFill="1" applyBorder="1" applyProtection="1"/>
    <xf numFmtId="0" fontId="1" fillId="12" borderId="0" xfId="0" applyFont="1" applyFill="1" applyBorder="1" applyProtection="1"/>
    <xf numFmtId="184" fontId="1" fillId="12" borderId="14" xfId="0" applyNumberFormat="1" applyFont="1" applyFill="1" applyBorder="1" applyProtection="1"/>
    <xf numFmtId="0" fontId="12" fillId="12" borderId="14" xfId="0" applyFont="1" applyFill="1" applyBorder="1" applyProtection="1"/>
    <xf numFmtId="180" fontId="1" fillId="12" borderId="14" xfId="0" applyNumberFormat="1" applyFont="1" applyFill="1" applyBorder="1" applyProtection="1"/>
    <xf numFmtId="181" fontId="1" fillId="11" borderId="14" xfId="0" applyNumberFormat="1" applyFont="1" applyFill="1" applyBorder="1" applyProtection="1"/>
    <xf numFmtId="0" fontId="1" fillId="16" borderId="14" xfId="0" applyFont="1" applyFill="1" applyBorder="1" applyProtection="1">
      <protection locked="0"/>
    </xf>
    <xf numFmtId="182" fontId="25" fillId="16" borderId="14" xfId="50" applyNumberFormat="1" applyFont="1" applyFill="1" applyBorder="1" applyAlignment="1" applyProtection="1">
      <alignment horizontal="right"/>
      <protection locked="0"/>
    </xf>
    <xf numFmtId="0" fontId="16" fillId="0" borderId="14" xfId="0" applyFont="1" applyFill="1" applyBorder="1" applyAlignment="1" applyProtection="1">
      <alignment wrapText="1"/>
    </xf>
    <xf numFmtId="182" fontId="26" fillId="0" borderId="14" xfId="50" applyNumberFormat="1" applyFont="1" applyBorder="1" applyAlignment="1" applyProtection="1">
      <alignment horizontal="right"/>
    </xf>
    <xf numFmtId="181" fontId="1" fillId="0" borderId="0" xfId="0" applyNumberFormat="1" applyFont="1" applyProtection="1"/>
    <xf numFmtId="0" fontId="1" fillId="16" borderId="37" xfId="0" applyFont="1" applyFill="1" applyBorder="1" applyProtection="1">
      <protection locked="0"/>
    </xf>
    <xf numFmtId="182" fontId="26" fillId="16" borderId="14" xfId="50" applyNumberFormat="1" applyFont="1" applyFill="1" applyBorder="1" applyAlignment="1" applyProtection="1">
      <alignment horizontal="right"/>
      <protection locked="0"/>
    </xf>
    <xf numFmtId="10" fontId="26" fillId="16" borderId="14" xfId="50" applyNumberFormat="1" applyFont="1" applyFill="1" applyBorder="1" applyProtection="1">
      <protection locked="0"/>
    </xf>
    <xf numFmtId="184" fontId="26" fillId="12" borderId="14" xfId="50" applyNumberFormat="1" applyFont="1" applyFill="1" applyBorder="1" applyProtection="1"/>
    <xf numFmtId="184" fontId="1" fillId="12" borderId="14" xfId="50" applyNumberFormat="1" applyFont="1" applyFill="1" applyBorder="1" applyProtection="1"/>
    <xf numFmtId="0" fontId="24" fillId="0" borderId="0" xfId="0" applyNumberFormat="1" applyFont="1" applyAlignment="1" applyProtection="1">
      <alignment horizontal="left" wrapText="1"/>
    </xf>
    <xf numFmtId="0" fontId="24" fillId="11" borderId="0" xfId="0" applyNumberFormat="1" applyFont="1" applyFill="1" applyAlignment="1" applyProtection="1">
      <alignment horizontal="left" wrapText="1"/>
    </xf>
    <xf numFmtId="0" fontId="4" fillId="16" borderId="14" xfId="0" applyFont="1" applyFill="1" applyBorder="1" applyAlignment="1" applyProtection="1">
      <alignment wrapText="1"/>
      <protection locked="0"/>
    </xf>
    <xf numFmtId="182" fontId="1" fillId="17" borderId="14" xfId="49" applyNumberFormat="1" applyFont="1" applyFill="1" applyBorder="1" applyProtection="1">
      <protection locked="0"/>
    </xf>
    <xf numFmtId="4" fontId="1" fillId="0" borderId="14" xfId="50" applyNumberFormat="1" applyFont="1" applyBorder="1" applyProtection="1"/>
    <xf numFmtId="182" fontId="1" fillId="0" borderId="14" xfId="49" applyNumberFormat="1" applyFont="1" applyBorder="1" applyProtection="1"/>
    <xf numFmtId="182" fontId="1" fillId="16" borderId="14" xfId="49" applyNumberFormat="1" applyFont="1" applyFill="1" applyBorder="1" applyProtection="1">
      <protection locked="0"/>
    </xf>
    <xf numFmtId="0" fontId="1" fillId="16" borderId="14" xfId="0" applyFont="1" applyFill="1" applyBorder="1" applyAlignment="1" applyProtection="1">
      <alignment wrapText="1"/>
      <protection locked="0"/>
    </xf>
    <xf numFmtId="0" fontId="1" fillId="16" borderId="15" xfId="0" applyFont="1" applyFill="1" applyBorder="1" applyAlignment="1" applyProtection="1">
      <alignment wrapText="1"/>
      <protection locked="0"/>
    </xf>
    <xf numFmtId="0" fontId="4" fillId="16" borderId="15" xfId="0" applyFont="1" applyFill="1" applyBorder="1" applyAlignment="1" applyProtection="1">
      <alignment wrapText="1"/>
      <protection locked="0"/>
    </xf>
    <xf numFmtId="182" fontId="1" fillId="16" borderId="15" xfId="49" applyNumberFormat="1" applyFont="1" applyFill="1" applyBorder="1" applyProtection="1">
      <protection locked="0"/>
    </xf>
    <xf numFmtId="0" fontId="1" fillId="8" borderId="17" xfId="0" applyFont="1" applyFill="1" applyBorder="1" applyProtection="1"/>
    <xf numFmtId="0" fontId="4" fillId="0" borderId="46" xfId="0" applyFont="1" applyBorder="1" applyProtection="1"/>
    <xf numFmtId="0" fontId="1" fillId="12" borderId="46" xfId="0" applyFont="1" applyFill="1" applyBorder="1" applyProtection="1"/>
    <xf numFmtId="182" fontId="1" fillId="0" borderId="46" xfId="49" applyNumberFormat="1" applyFont="1" applyBorder="1" applyProtection="1"/>
    <xf numFmtId="4" fontId="1" fillId="9" borderId="47" xfId="50" applyNumberFormat="1" applyFont="1" applyFill="1" applyBorder="1" applyProtection="1"/>
    <xf numFmtId="0" fontId="0" fillId="0" borderId="0" xfId="0" applyFill="1" applyAlignment="1" applyProtection="1">
      <alignment horizontal="center"/>
    </xf>
    <xf numFmtId="0" fontId="16" fillId="16" borderId="14" xfId="0" applyFont="1" applyFill="1" applyBorder="1" applyAlignment="1" applyProtection="1">
      <alignment wrapText="1"/>
      <protection locked="0"/>
    </xf>
    <xf numFmtId="182" fontId="12" fillId="16" borderId="14" xfId="49" applyNumberFormat="1" applyFont="1" applyFill="1" applyBorder="1" applyAlignment="1" applyProtection="1">
      <protection locked="0"/>
    </xf>
    <xf numFmtId="4" fontId="1" fillId="11" borderId="14" xfId="50" applyNumberFormat="1" applyFont="1" applyFill="1" applyBorder="1" applyProtection="1"/>
    <xf numFmtId="0" fontId="1" fillId="0" borderId="15" xfId="0" applyFont="1" applyBorder="1" applyAlignment="1" applyProtection="1">
      <alignment wrapText="1"/>
    </xf>
    <xf numFmtId="0" fontId="16" fillId="0" borderId="15" xfId="0" applyFont="1" applyFill="1" applyBorder="1" applyAlignment="1" applyProtection="1">
      <alignment wrapText="1"/>
    </xf>
    <xf numFmtId="182" fontId="12" fillId="0" borderId="15" xfId="49" applyNumberFormat="1" applyFont="1" applyBorder="1" applyAlignment="1" applyProtection="1"/>
    <xf numFmtId="4" fontId="1" fillId="0" borderId="15" xfId="50" applyNumberFormat="1" applyFont="1" applyBorder="1" applyProtection="1"/>
    <xf numFmtId="182" fontId="12" fillId="0" borderId="14" xfId="49" applyNumberFormat="1" applyFont="1" applyBorder="1" applyAlignment="1" applyProtection="1"/>
    <xf numFmtId="4" fontId="12" fillId="11" borderId="14" xfId="50" applyNumberFormat="1" applyFont="1" applyFill="1" applyBorder="1" applyAlignment="1" applyProtection="1"/>
    <xf numFmtId="0" fontId="12" fillId="12" borderId="46" xfId="0" applyFont="1" applyFill="1" applyBorder="1" applyAlignment="1" applyProtection="1"/>
    <xf numFmtId="4" fontId="12" fillId="9" borderId="47" xfId="50" applyNumberFormat="1" applyFont="1" applyFill="1" applyBorder="1" applyAlignment="1" applyProtection="1"/>
    <xf numFmtId="182" fontId="12" fillId="16" borderId="14" xfId="50" applyNumberFormat="1" applyFont="1" applyFill="1" applyBorder="1" applyAlignment="1" applyProtection="1">
      <protection locked="0"/>
    </xf>
    <xf numFmtId="182" fontId="12" fillId="0" borderId="14" xfId="50" applyNumberFormat="1" applyFont="1" applyFill="1" applyBorder="1" applyAlignment="1" applyProtection="1"/>
    <xf numFmtId="182" fontId="1" fillId="0" borderId="46" xfId="50" applyNumberFormat="1" applyFont="1" applyBorder="1" applyProtection="1"/>
    <xf numFmtId="0" fontId="1" fillId="8" borderId="28" xfId="0" applyFont="1" applyFill="1" applyBorder="1" applyProtection="1"/>
    <xf numFmtId="0" fontId="1" fillId="0" borderId="23" xfId="0" applyFont="1" applyBorder="1" applyProtection="1"/>
    <xf numFmtId="0" fontId="1" fillId="12" borderId="23" xfId="0" applyFont="1" applyFill="1" applyBorder="1" applyProtection="1"/>
    <xf numFmtId="182" fontId="1" fillId="0" borderId="23" xfId="0" applyNumberFormat="1" applyFont="1" applyBorder="1" applyProtection="1"/>
    <xf numFmtId="4" fontId="1" fillId="0" borderId="24" xfId="0" applyNumberFormat="1" applyFont="1" applyBorder="1" applyProtection="1"/>
    <xf numFmtId="0" fontId="1" fillId="8" borderId="21" xfId="0" applyFont="1" applyFill="1" applyBorder="1" applyProtection="1"/>
    <xf numFmtId="0" fontId="1" fillId="12" borderId="15" xfId="0" applyFont="1" applyFill="1" applyBorder="1" applyProtection="1"/>
    <xf numFmtId="182" fontId="1" fillId="0" borderId="15" xfId="0" applyNumberFormat="1" applyFont="1" applyBorder="1" applyProtection="1"/>
    <xf numFmtId="4" fontId="1" fillId="0" borderId="48" xfId="0" applyNumberFormat="1" applyFont="1" applyBorder="1" applyProtection="1"/>
    <xf numFmtId="0" fontId="1" fillId="8" borderId="33" xfId="0" applyFont="1" applyFill="1" applyBorder="1" applyProtection="1"/>
    <xf numFmtId="0" fontId="4" fillId="9" borderId="17" xfId="0" applyFont="1" applyFill="1" applyBorder="1" applyProtection="1"/>
    <xf numFmtId="182" fontId="1" fillId="9" borderId="46" xfId="0" applyNumberFormat="1" applyFont="1" applyFill="1" applyBorder="1" applyProtection="1"/>
    <xf numFmtId="4" fontId="1" fillId="9" borderId="47" xfId="0" applyNumberFormat="1" applyFont="1" applyFill="1" applyBorder="1" applyProtection="1"/>
    <xf numFmtId="0" fontId="26" fillId="0" borderId="0" xfId="0" applyFont="1" applyFill="1" applyAlignment="1" applyProtection="1"/>
    <xf numFmtId="0" fontId="12" fillId="12" borderId="14" xfId="0" applyFont="1" applyFill="1" applyBorder="1" applyAlignment="1" applyProtection="1"/>
    <xf numFmtId="4" fontId="12" fillId="16" borderId="14" xfId="50" applyNumberFormat="1" applyFont="1" applyFill="1" applyBorder="1" applyAlignment="1" applyProtection="1">
      <alignment horizontal="right" vertical="center"/>
      <protection locked="0"/>
    </xf>
    <xf numFmtId="4" fontId="12" fillId="13" borderId="14" xfId="50" applyNumberFormat="1" applyFont="1" applyFill="1" applyBorder="1" applyAlignment="1" applyProtection="1">
      <alignment horizontal="right" vertical="center"/>
      <protection locked="0"/>
    </xf>
    <xf numFmtId="0" fontId="27" fillId="12" borderId="14" xfId="0" applyFont="1" applyFill="1" applyBorder="1" applyAlignment="1" applyProtection="1"/>
    <xf numFmtId="4" fontId="27" fillId="16" borderId="14" xfId="50" applyNumberFormat="1" applyFont="1" applyFill="1" applyBorder="1" applyAlignment="1" applyProtection="1">
      <alignment horizontal="right" vertical="center"/>
      <protection locked="0"/>
    </xf>
    <xf numFmtId="4" fontId="12" fillId="9" borderId="14" xfId="50" applyNumberFormat="1" applyFont="1" applyFill="1" applyBorder="1" applyAlignment="1" applyProtection="1">
      <alignment horizontal="right" vertical="center"/>
    </xf>
    <xf numFmtId="181" fontId="12" fillId="16" borderId="14" xfId="50" applyNumberFormat="1" applyFont="1" applyFill="1" applyBorder="1" applyAlignment="1" applyProtection="1">
      <protection locked="0"/>
    </xf>
    <xf numFmtId="1" fontId="12" fillId="16" borderId="14" xfId="50" applyNumberFormat="1" applyFont="1" applyFill="1" applyBorder="1" applyAlignment="1" applyProtection="1">
      <protection locked="0"/>
    </xf>
    <xf numFmtId="1" fontId="12" fillId="0" borderId="14" xfId="50" applyNumberFormat="1" applyFont="1" applyBorder="1" applyAlignment="1" applyProtection="1"/>
    <xf numFmtId="0" fontId="4" fillId="16" borderId="14" xfId="0" applyFont="1" applyFill="1" applyBorder="1" applyAlignment="1" applyProtection="1">
      <alignment wrapText="1"/>
    </xf>
    <xf numFmtId="181" fontId="12" fillId="9" borderId="14" xfId="50" applyNumberFormat="1" applyFont="1" applyFill="1" applyBorder="1" applyAlignment="1" applyProtection="1"/>
    <xf numFmtId="0" fontId="1" fillId="11" borderId="0" xfId="0" applyFont="1" applyFill="1" applyAlignment="1" applyProtection="1">
      <alignment horizontal="left" wrapText="1"/>
    </xf>
    <xf numFmtId="0" fontId="1" fillId="0" borderId="0" xfId="0" applyFont="1" applyFill="1" applyBorder="1" applyAlignment="1" applyProtection="1">
      <alignment horizontal="left" wrapText="1"/>
    </xf>
    <xf numFmtId="0" fontId="1" fillId="0" borderId="14" xfId="0" applyFont="1" applyBorder="1" applyAlignment="1" applyProtection="1">
      <alignment vertical="center"/>
    </xf>
    <xf numFmtId="0" fontId="28" fillId="16" borderId="14" xfId="0" applyFont="1" applyFill="1" applyBorder="1" applyAlignment="1" applyProtection="1">
      <alignment wrapText="1"/>
      <protection locked="0"/>
    </xf>
    <xf numFmtId="4" fontId="12" fillId="16" borderId="14" xfId="50" applyNumberFormat="1" applyFont="1" applyFill="1" applyBorder="1" applyAlignment="1" applyProtection="1">
      <protection locked="0"/>
    </xf>
    <xf numFmtId="4" fontId="12" fillId="0" borderId="14" xfId="50" applyNumberFormat="1" applyFont="1" applyBorder="1" applyAlignment="1" applyProtection="1"/>
    <xf numFmtId="4" fontId="12" fillId="9" borderId="14" xfId="50" applyNumberFormat="1" applyFont="1" applyFill="1" applyBorder="1" applyAlignment="1" applyProtection="1"/>
    <xf numFmtId="0" fontId="1" fillId="0" borderId="0" xfId="0" applyFont="1" applyAlignment="1" applyProtection="1">
      <alignment horizontal="left" wrapText="1"/>
    </xf>
    <xf numFmtId="0" fontId="29" fillId="0" borderId="0" xfId="0" applyFont="1" applyFill="1" applyAlignment="1" applyProtection="1">
      <alignment horizontal="left"/>
    </xf>
    <xf numFmtId="0" fontId="29" fillId="13" borderId="0" xfId="0" applyFont="1" applyFill="1" applyAlignment="1" applyProtection="1"/>
    <xf numFmtId="58" fontId="20" fillId="13" borderId="0" xfId="0" applyNumberFormat="1" applyFont="1" applyFill="1" applyProtection="1"/>
    <xf numFmtId="0" fontId="30" fillId="0" borderId="0" xfId="0" applyFont="1" applyFill="1" applyAlignment="1" applyProtection="1">
      <alignment horizontal="left"/>
    </xf>
    <xf numFmtId="0" fontId="20" fillId="18" borderId="0" xfId="0" applyFont="1" applyFill="1" applyProtection="1"/>
    <xf numFmtId="0" fontId="31" fillId="0" borderId="0" xfId="0" applyFont="1" applyFill="1" applyAlignment="1" applyProtection="1"/>
    <xf numFmtId="0" fontId="20" fillId="0" borderId="0" xfId="0" applyFont="1" applyFill="1" applyAlignment="1" applyProtection="1">
      <alignment horizontal="left" wrapText="1"/>
    </xf>
    <xf numFmtId="0" fontId="29" fillId="18" borderId="0" xfId="0" applyFont="1" applyFill="1" applyAlignment="1" applyProtection="1">
      <alignment horizontal="left" wrapText="1"/>
      <protection locked="0"/>
    </xf>
    <xf numFmtId="58" fontId="29" fillId="18" borderId="0" xfId="0" applyNumberFormat="1" applyFont="1" applyFill="1" applyProtection="1">
      <protection locked="0"/>
    </xf>
    <xf numFmtId="181" fontId="12" fillId="0" borderId="14" xfId="1" applyNumberFormat="1" applyFont="1" applyBorder="1" applyAlignment="1" applyProtection="1"/>
    <xf numFmtId="176" fontId="12" fillId="9" borderId="14" xfId="1" applyFont="1" applyFill="1" applyBorder="1" applyAlignment="1" applyProtection="1"/>
    <xf numFmtId="182" fontId="1" fillId="0" borderId="14" xfId="1" applyNumberFormat="1" applyFont="1" applyBorder="1" applyProtection="1"/>
    <xf numFmtId="181" fontId="1" fillId="0" borderId="14" xfId="1" applyNumberFormat="1" applyFont="1" applyBorder="1" applyProtection="1"/>
    <xf numFmtId="176" fontId="1" fillId="9" borderId="14" xfId="1" applyFont="1" applyFill="1" applyBorder="1" applyProtection="1"/>
    <xf numFmtId="176" fontId="1" fillId="11" borderId="14" xfId="1" applyFont="1" applyFill="1" applyBorder="1" applyProtection="1"/>
    <xf numFmtId="176" fontId="12" fillId="11" borderId="14" xfId="1" applyFont="1" applyFill="1" applyBorder="1" applyAlignment="1" applyProtection="1"/>
    <xf numFmtId="182" fontId="12" fillId="0" borderId="14" xfId="1" applyNumberFormat="1" applyFont="1" applyBorder="1" applyAlignment="1" applyProtection="1"/>
    <xf numFmtId="182" fontId="1" fillId="0" borderId="0" xfId="1" applyNumberFormat="1" applyFont="1" applyFill="1" applyBorder="1" applyProtection="1"/>
    <xf numFmtId="176" fontId="1" fillId="0" borderId="0" xfId="1" applyFont="1" applyFill="1" applyBorder="1" applyProtection="1"/>
    <xf numFmtId="10" fontId="1" fillId="0" borderId="14" xfId="1" applyNumberFormat="1" applyFont="1" applyBorder="1" applyProtection="1"/>
    <xf numFmtId="181" fontId="1" fillId="9" borderId="14" xfId="1" applyNumberFormat="1" applyFont="1" applyFill="1" applyBorder="1" applyProtection="1"/>
    <xf numFmtId="182" fontId="1" fillId="0" borderId="14" xfId="1" applyNumberFormat="1" applyFont="1" applyBorder="1" applyAlignment="1" applyProtection="1">
      <alignment horizontal="right"/>
    </xf>
    <xf numFmtId="181" fontId="1" fillId="0" borderId="14" xfId="1" applyNumberFormat="1" applyFont="1" applyBorder="1" applyAlignment="1" applyProtection="1">
      <alignment horizontal="right"/>
    </xf>
    <xf numFmtId="181" fontId="1" fillId="9" borderId="14" xfId="1" applyNumberFormat="1" applyFont="1" applyFill="1" applyBorder="1" applyAlignment="1" applyProtection="1">
      <alignment horizontal="right"/>
    </xf>
    <xf numFmtId="180" fontId="1" fillId="0" borderId="0" xfId="0" applyNumberFormat="1" applyFont="1" applyProtection="1"/>
    <xf numFmtId="4" fontId="1" fillId="9" borderId="14" xfId="1" applyNumberFormat="1" applyFont="1" applyFill="1" applyBorder="1" applyAlignment="1" applyProtection="1">
      <alignment horizontal="right"/>
    </xf>
    <xf numFmtId="0" fontId="11" fillId="13" borderId="14" xfId="0" applyFont="1" applyFill="1" applyBorder="1" applyAlignment="1" applyProtection="1">
      <alignment wrapText="1"/>
    </xf>
    <xf numFmtId="189" fontId="1" fillId="0" borderId="0" xfId="0" applyNumberFormat="1" applyFont="1" applyProtection="1"/>
    <xf numFmtId="10" fontId="22" fillId="13" borderId="44" xfId="0" applyNumberFormat="1" applyFont="1" applyFill="1" applyBorder="1" applyAlignment="1" applyProtection="1">
      <alignment horizontal="center"/>
    </xf>
    <xf numFmtId="181" fontId="12" fillId="0" borderId="14" xfId="1" applyNumberFormat="1" applyFont="1" applyFill="1" applyBorder="1" applyAlignment="1" applyProtection="1"/>
    <xf numFmtId="181" fontId="12" fillId="13" borderId="14" xfId="1" applyNumberFormat="1" applyFont="1" applyFill="1" applyBorder="1" applyAlignment="1" applyProtection="1"/>
    <xf numFmtId="0" fontId="32" fillId="13" borderId="0" xfId="0" applyFont="1" applyFill="1" applyProtection="1"/>
    <xf numFmtId="0" fontId="1" fillId="13" borderId="14" xfId="0" applyFont="1" applyFill="1" applyBorder="1" applyAlignment="1" applyProtection="1">
      <alignment horizontal="left"/>
    </xf>
    <xf numFmtId="0" fontId="1" fillId="13" borderId="15" xfId="0" applyFont="1" applyFill="1" applyBorder="1" applyAlignment="1" applyProtection="1">
      <alignment horizontal="center"/>
    </xf>
    <xf numFmtId="0" fontId="15" fillId="0" borderId="37" xfId="0" applyFont="1" applyFill="1" applyBorder="1" applyAlignment="1" applyProtection="1">
      <alignment horizontal="left" wrapText="1"/>
    </xf>
    <xf numFmtId="0" fontId="15" fillId="0" borderId="44" xfId="0" applyFont="1" applyFill="1" applyBorder="1" applyAlignment="1" applyProtection="1">
      <alignment horizontal="left" wrapText="1"/>
    </xf>
    <xf numFmtId="182" fontId="1" fillId="13" borderId="14" xfId="0" applyNumberFormat="1" applyFont="1" applyFill="1" applyBorder="1" applyProtection="1"/>
    <xf numFmtId="176" fontId="1" fillId="0" borderId="0" xfId="1" applyFont="1" applyProtection="1"/>
    <xf numFmtId="182" fontId="1" fillId="13" borderId="0" xfId="0" applyNumberFormat="1" applyFont="1" applyFill="1" applyProtection="1"/>
    <xf numFmtId="4" fontId="1" fillId="13" borderId="0" xfId="0" applyNumberFormat="1" applyFont="1" applyFill="1" applyProtection="1"/>
    <xf numFmtId="0" fontId="1" fillId="13" borderId="14" xfId="0" applyFont="1" applyFill="1" applyBorder="1" applyAlignment="1" applyProtection="1">
      <alignment horizontal="center"/>
    </xf>
    <xf numFmtId="176" fontId="1" fillId="0" borderId="0" xfId="1" applyFont="1" applyFill="1" applyProtection="1"/>
    <xf numFmtId="1" fontId="1" fillId="0" borderId="14" xfId="1" applyNumberFormat="1" applyFont="1" applyFill="1" applyBorder="1" applyAlignment="1" applyProtection="1">
      <alignment horizontal="right"/>
    </xf>
    <xf numFmtId="181" fontId="1" fillId="0" borderId="14" xfId="1" applyNumberFormat="1" applyFont="1" applyFill="1" applyBorder="1" applyAlignment="1" applyProtection="1">
      <alignment horizontal="right"/>
    </xf>
    <xf numFmtId="181" fontId="1" fillId="0" borderId="0" xfId="0" applyNumberFormat="1" applyFont="1" applyFill="1" applyProtection="1"/>
    <xf numFmtId="182" fontId="1" fillId="16" borderId="14" xfId="1" applyNumberFormat="1" applyFont="1" applyFill="1" applyBorder="1" applyAlignment="1" applyProtection="1">
      <alignment horizontal="right"/>
      <protection locked="0"/>
    </xf>
    <xf numFmtId="182" fontId="26" fillId="16" borderId="14" xfId="1" applyNumberFormat="1" applyFont="1" applyFill="1" applyBorder="1" applyAlignment="1" applyProtection="1">
      <alignment horizontal="right"/>
      <protection locked="0"/>
    </xf>
    <xf numFmtId="0" fontId="10" fillId="0" borderId="0" xfId="0" applyFont="1" applyFill="1" applyAlignment="1" applyProtection="1">
      <alignment horizontal="left" wrapText="1"/>
    </xf>
    <xf numFmtId="10" fontId="26" fillId="16" borderId="14" xfId="1" applyNumberFormat="1" applyFont="1" applyFill="1" applyBorder="1" applyProtection="1">
      <protection locked="0"/>
    </xf>
    <xf numFmtId="176" fontId="1" fillId="0" borderId="14" xfId="1" applyFont="1" applyBorder="1" applyProtection="1"/>
    <xf numFmtId="184" fontId="26" fillId="12" borderId="14" xfId="1" applyNumberFormat="1" applyFont="1" applyFill="1" applyBorder="1" applyProtection="1"/>
    <xf numFmtId="184" fontId="1" fillId="12" borderId="14" xfId="1" applyNumberFormat="1" applyFont="1" applyFill="1" applyBorder="1" applyProtection="1"/>
    <xf numFmtId="0" fontId="1" fillId="0" borderId="0" xfId="0" applyFont="1" applyProtection="1">
      <protection locked="0"/>
    </xf>
    <xf numFmtId="182" fontId="1" fillId="17" borderId="14" xfId="3" applyNumberFormat="1" applyFont="1" applyFill="1" applyBorder="1" applyProtection="1">
      <protection locked="0"/>
    </xf>
    <xf numFmtId="4" fontId="1" fillId="0" borderId="14" xfId="1" applyNumberFormat="1" applyFont="1" applyBorder="1" applyProtection="1"/>
    <xf numFmtId="182" fontId="1" fillId="0" borderId="14" xfId="3" applyNumberFormat="1" applyFont="1" applyBorder="1" applyProtection="1"/>
    <xf numFmtId="182" fontId="1" fillId="17" borderId="14" xfId="3" applyNumberFormat="1" applyFont="1" applyFill="1" applyBorder="1" applyProtection="1"/>
    <xf numFmtId="182" fontId="1" fillId="16" borderId="14" xfId="3" applyNumberFormat="1" applyFont="1" applyFill="1" applyBorder="1" applyProtection="1">
      <protection locked="0"/>
    </xf>
    <xf numFmtId="182" fontId="1" fillId="16" borderId="15" xfId="3" applyNumberFormat="1" applyFont="1" applyFill="1" applyBorder="1" applyProtection="1">
      <protection locked="0"/>
    </xf>
    <xf numFmtId="182" fontId="1" fillId="0" borderId="46" xfId="3" applyNumberFormat="1" applyFont="1" applyBorder="1" applyProtection="1"/>
    <xf numFmtId="4" fontId="1" fillId="9" borderId="47" xfId="1" applyNumberFormat="1" applyFont="1" applyFill="1" applyBorder="1" applyProtection="1"/>
    <xf numFmtId="182" fontId="12" fillId="16" borderId="14" xfId="3" applyNumberFormat="1" applyFont="1" applyFill="1" applyBorder="1" applyAlignment="1" applyProtection="1">
      <protection locked="0"/>
    </xf>
    <xf numFmtId="4" fontId="1" fillId="11" borderId="14" xfId="1" applyNumberFormat="1" applyFont="1" applyFill="1" applyBorder="1" applyProtection="1"/>
    <xf numFmtId="182" fontId="12" fillId="0" borderId="15" xfId="3" applyNumberFormat="1" applyFont="1" applyBorder="1" applyAlignment="1" applyProtection="1"/>
    <xf numFmtId="182" fontId="12" fillId="0" borderId="14" xfId="3" applyNumberFormat="1" applyFont="1" applyBorder="1" applyAlignment="1" applyProtection="1"/>
    <xf numFmtId="4" fontId="12" fillId="11" borderId="14" xfId="1" applyNumberFormat="1" applyFont="1" applyFill="1" applyBorder="1" applyAlignment="1" applyProtection="1"/>
    <xf numFmtId="4" fontId="12" fillId="9" borderId="47" xfId="1" applyNumberFormat="1" applyFont="1" applyFill="1" applyBorder="1" applyAlignment="1" applyProtection="1"/>
    <xf numFmtId="182" fontId="12" fillId="16" borderId="14" xfId="1" applyNumberFormat="1" applyFont="1" applyFill="1" applyBorder="1" applyAlignment="1" applyProtection="1">
      <protection locked="0"/>
    </xf>
    <xf numFmtId="182" fontId="12" fillId="0" borderId="14" xfId="1" applyNumberFormat="1" applyFont="1" applyFill="1" applyBorder="1" applyAlignment="1" applyProtection="1"/>
    <xf numFmtId="182" fontId="1" fillId="0" borderId="46" xfId="1" applyNumberFormat="1" applyFont="1" applyBorder="1" applyProtection="1"/>
    <xf numFmtId="4" fontId="12" fillId="19" borderId="14" xfId="1" applyNumberFormat="1" applyFont="1" applyFill="1" applyBorder="1" applyAlignment="1" applyProtection="1">
      <alignment horizontal="right" vertical="center"/>
      <protection locked="0"/>
    </xf>
    <xf numFmtId="4" fontId="12" fillId="16" borderId="14" xfId="1" applyNumberFormat="1" applyFont="1" applyFill="1" applyBorder="1" applyAlignment="1" applyProtection="1">
      <alignment horizontal="right" vertical="center"/>
      <protection locked="0"/>
    </xf>
    <xf numFmtId="4" fontId="12" fillId="0" borderId="14" xfId="1" applyNumberFormat="1" applyFont="1" applyBorder="1" applyAlignment="1" applyProtection="1">
      <alignment horizontal="right" vertical="center"/>
    </xf>
    <xf numFmtId="0" fontId="17" fillId="16" borderId="14" xfId="0" applyFont="1" applyFill="1" applyBorder="1" applyAlignment="1" applyProtection="1">
      <alignment wrapText="1"/>
      <protection locked="0"/>
    </xf>
    <xf numFmtId="4" fontId="27" fillId="16" borderId="14" xfId="1" applyNumberFormat="1" applyFont="1" applyFill="1" applyBorder="1" applyAlignment="1" applyProtection="1">
      <alignment horizontal="right" vertical="center"/>
      <protection locked="0"/>
    </xf>
    <xf numFmtId="4" fontId="12" fillId="9" borderId="14" xfId="1" applyNumberFormat="1" applyFont="1" applyFill="1" applyBorder="1" applyAlignment="1" applyProtection="1">
      <alignment horizontal="right" vertical="center"/>
    </xf>
    <xf numFmtId="181" fontId="12" fillId="16" borderId="14" xfId="1" applyNumberFormat="1" applyFont="1" applyFill="1" applyBorder="1" applyAlignment="1" applyProtection="1">
      <protection locked="0"/>
    </xf>
    <xf numFmtId="1" fontId="12" fillId="16" borderId="14" xfId="1" applyNumberFormat="1" applyFont="1" applyFill="1" applyBorder="1" applyAlignment="1" applyProtection="1">
      <protection locked="0"/>
    </xf>
    <xf numFmtId="1" fontId="12" fillId="0" borderId="14" xfId="1" applyNumberFormat="1" applyFont="1" applyBorder="1" applyAlignment="1" applyProtection="1"/>
    <xf numFmtId="181" fontId="12" fillId="18" borderId="14" xfId="1" applyNumberFormat="1" applyFont="1" applyFill="1" applyBorder="1" applyAlignment="1" applyProtection="1"/>
    <xf numFmtId="181" fontId="12" fillId="9" borderId="14" xfId="1" applyNumberFormat="1" applyFont="1" applyFill="1" applyBorder="1" applyAlignment="1" applyProtection="1"/>
    <xf numFmtId="4" fontId="12" fillId="16" borderId="14" xfId="1" applyNumberFormat="1" applyFont="1" applyFill="1" applyBorder="1" applyAlignment="1" applyProtection="1">
      <protection locked="0"/>
    </xf>
    <xf numFmtId="4" fontId="12" fillId="0" borderId="14" xfId="1" applyNumberFormat="1" applyFont="1" applyBorder="1" applyAlignment="1" applyProtection="1"/>
    <xf numFmtId="4" fontId="12" fillId="9" borderId="14" xfId="1" applyNumberFormat="1" applyFont="1" applyFill="1" applyBorder="1" applyAlignment="1" applyProtection="1"/>
    <xf numFmtId="0" fontId="2" fillId="2" borderId="0" xfId="0" applyFont="1" applyFill="1"/>
    <xf numFmtId="0" fontId="0" fillId="2" borderId="0" xfId="0" applyFill="1"/>
    <xf numFmtId="58" fontId="20" fillId="13" borderId="0" xfId="0" applyNumberFormat="1" applyFont="1" applyFill="1" applyAlignment="1" applyProtection="1">
      <alignment horizontal="center"/>
    </xf>
    <xf numFmtId="0" fontId="1" fillId="13" borderId="0" xfId="0" applyFont="1" applyFill="1" applyAlignment="1" applyProtection="1"/>
    <xf numFmtId="0" fontId="1" fillId="0" borderId="0" xfId="0" applyFont="1" applyFill="1"/>
    <xf numFmtId="0" fontId="20" fillId="0" borderId="0" xfId="0" applyFont="1" applyFill="1" applyProtection="1"/>
    <xf numFmtId="0" fontId="1" fillId="0" borderId="0" xfId="0" applyFont="1" applyFill="1" applyAlignment="1"/>
    <xf numFmtId="0" fontId="33" fillId="0" borderId="0" xfId="0" applyFont="1" applyFill="1" applyAlignment="1" applyProtection="1"/>
    <xf numFmtId="0" fontId="20" fillId="18" borderId="0" xfId="0" applyFont="1" applyFill="1" applyAlignment="1" applyProtection="1">
      <alignment wrapText="1"/>
      <protection locked="0"/>
    </xf>
    <xf numFmtId="0" fontId="20" fillId="16" borderId="0" xfId="0" applyFont="1" applyFill="1" applyAlignment="1" applyProtection="1">
      <protection locked="0"/>
    </xf>
    <xf numFmtId="58" fontId="20" fillId="16" borderId="0" xfId="0" applyNumberFormat="1" applyFont="1" applyFill="1" applyAlignment="1" applyProtection="1">
      <alignment horizontal="center"/>
      <protection locked="0"/>
    </xf>
    <xf numFmtId="0" fontId="1" fillId="3" borderId="0" xfId="0" applyFont="1" applyFill="1"/>
    <xf numFmtId="0" fontId="0" fillId="3" borderId="0" xfId="0" applyFill="1"/>
    <xf numFmtId="0" fontId="1" fillId="16" borderId="0" xfId="0" applyFont="1" applyFill="1" applyAlignment="1" applyProtection="1">
      <alignment horizontal="left" wrapText="1"/>
      <protection locked="0"/>
    </xf>
    <xf numFmtId="0" fontId="1" fillId="16" borderId="0" xfId="0" applyFont="1" applyFill="1" applyAlignment="1" applyProtection="1">
      <protection locked="0"/>
    </xf>
    <xf numFmtId="0" fontId="0" fillId="0" borderId="0" xfId="0" applyFill="1" applyAlignment="1" applyProtection="1">
      <protection locked="0"/>
    </xf>
    <xf numFmtId="0" fontId="0" fillId="16" borderId="0" xfId="0" applyFill="1" applyAlignment="1" applyProtection="1">
      <alignment horizontal="left" wrapText="1"/>
      <protection locked="0"/>
    </xf>
    <xf numFmtId="0" fontId="1" fillId="0" borderId="0" xfId="0" applyFont="1" applyAlignment="1">
      <alignment horizontal="right"/>
    </xf>
    <xf numFmtId="0" fontId="34" fillId="16" borderId="0" xfId="6" applyFill="1" applyAlignment="1" applyProtection="1">
      <protection locked="0"/>
    </xf>
    <xf numFmtId="0" fontId="1" fillId="16" borderId="0" xfId="0" applyFont="1" applyFill="1" applyAlignment="1" applyProtection="1">
      <alignment horizontal="left"/>
      <protection locked="0"/>
    </xf>
    <xf numFmtId="0" fontId="0" fillId="16" borderId="0" xfId="0" applyFill="1" applyAlignment="1" applyProtection="1">
      <alignment horizontal="left"/>
      <protection locked="0"/>
    </xf>
    <xf numFmtId="0" fontId="1" fillId="16" borderId="0" xfId="0" applyFont="1" applyFill="1" applyProtection="1">
      <protection locked="0"/>
    </xf>
    <xf numFmtId="0" fontId="14" fillId="0" borderId="0" xfId="0" applyFont="1" applyAlignment="1" applyProtection="1" quotePrefix="1">
      <alignment horizontal="left"/>
    </xf>
  </cellXfs>
  <cellStyles count="51">
    <cellStyle name="Normal" xfId="0" builtinId="0"/>
    <cellStyle name="Comma" xfId="1" builtinId="3"/>
    <cellStyle name="Moeda" xfId="2" builtinId="4"/>
    <cellStyle name="Porcentagem" xfId="3" builtinId="5"/>
    <cellStyle name="Comma [0]" xfId="4" builtinId="6"/>
    <cellStyle name="Moeda [0]" xfId="5" builtinId="7"/>
    <cellStyle name="Hyperlink" xfId="6" builtinId="8"/>
    <cellStyle name="Hyperlink seguido" xfId="7" builtinId="9"/>
    <cellStyle name="Observação" xfId="8" builtinId="10"/>
    <cellStyle name="Texto de Aviso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ída" xfId="17" builtinId="21"/>
    <cellStyle name="Cálculo" xfId="18" builtinId="22"/>
    <cellStyle name="Célula de Verificação" xfId="19" builtinId="23"/>
    <cellStyle name="Célula Vinculada" xfId="20" builtinId="24"/>
    <cellStyle name="Total" xfId="21" builtinId="25"/>
    <cellStyle name="Bom" xfId="22" builtinId="26"/>
    <cellStyle name="Ruim" xfId="23" builtinId="27"/>
    <cellStyle name="Neutro" xfId="24" builtinId="28"/>
    <cellStyle name="Ênfase 1" xfId="25" builtinId="29"/>
    <cellStyle name="20% - Ênfase 1" xfId="26" builtinId="30"/>
    <cellStyle name="40% - Ênfase 1" xfId="27" builtinId="31"/>
    <cellStyle name="60% - Ênfase 1" xfId="28" builtinId="32"/>
    <cellStyle name="Ênfase 2" xfId="29" builtinId="33"/>
    <cellStyle name="20% - Ênfase 2" xfId="30" builtinId="34"/>
    <cellStyle name="40% - Ênfase 2" xfId="31" builtinId="35"/>
    <cellStyle name="60% - Ênfase 2" xfId="32" builtinId="36"/>
    <cellStyle name="Ênfase 3" xfId="33" builtinId="37"/>
    <cellStyle name="20% - Ênfase 3" xfId="34" builtinId="38"/>
    <cellStyle name="40% - Ênfase 3" xfId="35" builtinId="39"/>
    <cellStyle name="60% - Ênfase 3" xfId="36" builtinId="40"/>
    <cellStyle name="Ênfase 4" xfId="37" builtinId="41"/>
    <cellStyle name="20% - Ênfase 4" xfId="38" builtinId="42"/>
    <cellStyle name="40% - Ênfase 4" xfId="39" builtinId="43"/>
    <cellStyle name="60% - Ênfase 4" xfId="40" builtinId="44"/>
    <cellStyle name="Ênfase 5" xfId="41" builtinId="45"/>
    <cellStyle name="20% - Ênfase 5" xfId="42" builtinId="46"/>
    <cellStyle name="40% - Ênfase 5" xfId="43" builtinId="47"/>
    <cellStyle name="60% - Ênfase 5" xfId="44" builtinId="48"/>
    <cellStyle name="Ênfase 6" xfId="45" builtinId="49"/>
    <cellStyle name="20% - Ênfase 6" xfId="46" builtinId="50"/>
    <cellStyle name="40% - Ênfase 6" xfId="47" builtinId="51"/>
    <cellStyle name="60% - Ênfase 6" xfId="48" builtinId="52"/>
    <cellStyle name="Porcentagem 2" xfId="49"/>
    <cellStyle name="Vírgula 2" xfId="50"/>
  </cellStyles>
  <tableStyles count="0" defaultTableStyle="TableStyleMedium2" defaultPivotStyle="PivotStyleLight16"/>
  <colors>
    <mruColors>
      <color rgb="00CCFFFF"/>
      <color rgb="0099CC00"/>
      <color rgb="0099CCFF"/>
      <color rgb="00CCFFCC"/>
      <color rgb="00969696"/>
      <color rgb="00FFFFFF"/>
      <color rgb="00808080"/>
      <color rgb="00000080"/>
      <color rgb="00FFFF99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2" Type="http://schemas.openxmlformats.org/officeDocument/2006/relationships/sharedStrings" Target="sharedStrings.xml"/><Relationship Id="rId21" Type="http://schemas.openxmlformats.org/officeDocument/2006/relationships/styles" Target="styles.xml"/><Relationship Id="rId20" Type="http://schemas.openxmlformats.org/officeDocument/2006/relationships/theme" Target="theme/theme1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74"/>
  <sheetViews>
    <sheetView showGridLines="0" view="pageBreakPreview" zoomScaleNormal="100" workbookViewId="0">
      <pane ySplit="1" topLeftCell="A29" activePane="bottomLeft" state="frozen"/>
      <selection/>
      <selection pane="bottomLeft" activeCell="B15" sqref="B15:E15"/>
    </sheetView>
  </sheetViews>
  <sheetFormatPr defaultColWidth="9" defaultRowHeight="15" outlineLevelCol="5"/>
  <cols>
    <col min="1" max="1" width="27.2857142857143" customWidth="1"/>
    <col min="2" max="2" width="52.8571428571429" customWidth="1"/>
    <col min="3" max="3" width="18.4285714285714" customWidth="1"/>
    <col min="4" max="4" width="29" customWidth="1"/>
    <col min="5" max="5" width="15.7142857142857" customWidth="1"/>
  </cols>
  <sheetData>
    <row r="1" ht="15.75" spans="1:5">
      <c r="A1" s="418" t="s">
        <v>0</v>
      </c>
      <c r="B1" s="418"/>
      <c r="C1" s="419"/>
      <c r="D1" s="419"/>
      <c r="E1" s="419"/>
    </row>
    <row r="3" spans="1:5">
      <c r="A3" s="429" t="s">
        <v>1</v>
      </c>
      <c r="B3" s="430"/>
      <c r="C3" s="430"/>
      <c r="D3" s="430"/>
      <c r="E3" s="430"/>
    </row>
    <row r="4" s="193" customFormat="1" customHeight="1" spans="1:5">
      <c r="A4" s="193" t="s">
        <v>2</v>
      </c>
      <c r="B4" s="431"/>
      <c r="C4" s="431"/>
      <c r="D4" s="431"/>
      <c r="E4" s="431"/>
    </row>
    <row r="5" s="193" customFormat="1" ht="12.75" spans="1:5">
      <c r="A5" s="193" t="s">
        <v>3</v>
      </c>
      <c r="B5" s="431"/>
      <c r="C5" s="431"/>
      <c r="D5" s="431"/>
      <c r="E5" s="431"/>
    </row>
    <row r="6" s="193" customFormat="1" spans="1:5">
      <c r="A6" s="193" t="s">
        <v>4</v>
      </c>
      <c r="B6" s="432"/>
      <c r="C6" s="433"/>
      <c r="D6" s="433"/>
      <c r="E6" s="433"/>
    </row>
    <row r="7" s="193" customFormat="1" ht="12.75" spans="1:5">
      <c r="A7" s="193" t="s">
        <v>5</v>
      </c>
      <c r="B7" s="431"/>
      <c r="C7" s="434"/>
      <c r="D7" s="434"/>
      <c r="E7" s="434"/>
    </row>
    <row r="8" s="193" customFormat="1" ht="12.75" spans="1:5">
      <c r="A8" s="193" t="s">
        <v>6</v>
      </c>
      <c r="B8" s="432"/>
      <c r="C8" s="435" t="s">
        <v>7</v>
      </c>
      <c r="D8" s="431"/>
      <c r="E8" s="431"/>
    </row>
    <row r="9" s="193" customFormat="1" spans="1:5">
      <c r="A9" s="193" t="s">
        <v>8</v>
      </c>
      <c r="B9" s="432"/>
      <c r="C9" s="9"/>
      <c r="D9" s="12"/>
      <c r="E9" s="12"/>
    </row>
    <row r="10" s="193" customFormat="1" spans="1:5">
      <c r="A10" s="193" t="s">
        <v>9</v>
      </c>
      <c r="B10" s="432"/>
      <c r="C10" s="9"/>
      <c r="D10" s="12"/>
      <c r="E10" s="12"/>
    </row>
    <row r="11" s="193" customFormat="1" spans="1:5">
      <c r="A11" s="193" t="s">
        <v>10</v>
      </c>
      <c r="B11" s="436"/>
      <c r="C11" s="9"/>
      <c r="D11" s="12"/>
      <c r="E11" s="12"/>
    </row>
    <row r="12" s="193" customFormat="1" spans="1:5">
      <c r="A12" s="193" t="s">
        <v>11</v>
      </c>
      <c r="B12" s="432"/>
      <c r="C12" s="9"/>
      <c r="D12" s="12"/>
      <c r="E12" s="12"/>
    </row>
    <row r="13" s="193" customFormat="1" spans="3:5">
      <c r="C13"/>
      <c r="D13"/>
      <c r="E13"/>
    </row>
    <row r="14" s="193" customFormat="1" spans="1:5">
      <c r="A14" s="429" t="s">
        <v>12</v>
      </c>
      <c r="B14" s="429"/>
      <c r="C14" s="430"/>
      <c r="D14" s="430"/>
      <c r="E14" s="430"/>
    </row>
    <row r="15" s="193" customFormat="1" ht="12.75" spans="1:5">
      <c r="A15" s="193" t="s">
        <v>13</v>
      </c>
      <c r="B15" s="437"/>
      <c r="C15" s="438"/>
      <c r="D15" s="438"/>
      <c r="E15" s="438"/>
    </row>
    <row r="16" s="193" customFormat="1" spans="1:5">
      <c r="A16" s="193" t="s">
        <v>14</v>
      </c>
      <c r="B16" s="439"/>
      <c r="C16" s="435" t="s">
        <v>15</v>
      </c>
      <c r="D16" s="432"/>
      <c r="E16" s="12"/>
    </row>
    <row r="17" s="193" customFormat="1" spans="1:5">
      <c r="A17" s="193" t="s">
        <v>16</v>
      </c>
      <c r="B17" s="432"/>
      <c r="C17" s="12"/>
      <c r="D17" s="12"/>
      <c r="E17" s="12"/>
    </row>
    <row r="18" s="193" customFormat="1" spans="3:5">
      <c r="C18"/>
      <c r="D18"/>
      <c r="E18"/>
    </row>
    <row r="19" s="193" customFormat="1" spans="1:5">
      <c r="A19" s="429" t="s">
        <v>17</v>
      </c>
      <c r="B19" s="429"/>
      <c r="C19" s="430"/>
      <c r="D19" s="430"/>
      <c r="E19" s="430"/>
    </row>
    <row r="20" s="193" customFormat="1" ht="12.75" spans="1:5">
      <c r="A20" s="193" t="s">
        <v>18</v>
      </c>
      <c r="B20" s="431"/>
      <c r="C20" s="434"/>
      <c r="D20" s="434"/>
      <c r="E20" s="434"/>
    </row>
    <row r="21" s="193" customFormat="1" spans="1:5">
      <c r="A21" s="193" t="s">
        <v>19</v>
      </c>
      <c r="B21" s="432"/>
      <c r="C21" s="9"/>
      <c r="D21" s="12"/>
      <c r="E21" s="12"/>
    </row>
    <row r="22" s="193" customFormat="1" spans="1:5">
      <c r="A22" s="193" t="s">
        <v>20</v>
      </c>
      <c r="B22" s="432"/>
      <c r="C22" s="12"/>
      <c r="D22" s="12"/>
      <c r="E22" s="12"/>
    </row>
    <row r="23" s="193" customFormat="1" spans="1:5">
      <c r="A23" s="193" t="s">
        <v>21</v>
      </c>
      <c r="B23" s="432"/>
      <c r="C23" s="12"/>
      <c r="D23" s="12"/>
      <c r="E23" s="12"/>
    </row>
    <row r="24" s="193" customFormat="1" spans="1:5">
      <c r="A24" s="193" t="s">
        <v>22</v>
      </c>
      <c r="B24" s="432"/>
      <c r="C24" s="12"/>
      <c r="D24" s="12"/>
      <c r="E24" s="12"/>
    </row>
    <row r="25" s="193" customFormat="1" spans="1:5">
      <c r="A25" s="193" t="s">
        <v>23</v>
      </c>
      <c r="B25" s="432"/>
      <c r="C25" s="12"/>
      <c r="D25" s="12"/>
      <c r="E25" s="12"/>
    </row>
    <row r="26" s="193" customFormat="1" spans="1:5">
      <c r="A26" s="193" t="s">
        <v>24</v>
      </c>
      <c r="B26" s="432"/>
      <c r="C26" s="12"/>
      <c r="D26" s="12"/>
      <c r="E26" s="12"/>
    </row>
    <row r="27" s="193" customFormat="1" spans="1:5">
      <c r="A27" s="193" t="s">
        <v>25</v>
      </c>
      <c r="B27" s="432"/>
      <c r="C27" s="12"/>
      <c r="D27" s="12"/>
      <c r="E27" s="12"/>
    </row>
    <row r="28" s="193" customFormat="1" ht="12.75" spans="1:5">
      <c r="A28" s="193" t="s">
        <v>26</v>
      </c>
      <c r="B28" s="431"/>
      <c r="C28" s="434"/>
      <c r="D28" s="434"/>
      <c r="E28" s="434"/>
    </row>
    <row r="29" s="193" customFormat="1" ht="12.75" spans="1:5">
      <c r="A29" s="193" t="s">
        <v>6</v>
      </c>
      <c r="B29" s="432"/>
      <c r="C29" s="435" t="s">
        <v>7</v>
      </c>
      <c r="D29" s="431"/>
      <c r="E29" s="431"/>
    </row>
    <row r="30" s="193" customFormat="1" spans="1:5">
      <c r="A30" s="193" t="s">
        <v>8</v>
      </c>
      <c r="B30" s="432"/>
      <c r="C30" s="9"/>
      <c r="D30" s="12"/>
      <c r="E30" s="12"/>
    </row>
    <row r="31" s="193" customFormat="1" spans="1:5">
      <c r="A31" s="193" t="s">
        <v>9</v>
      </c>
      <c r="B31" s="432"/>
      <c r="C31" s="9"/>
      <c r="D31" s="12"/>
      <c r="E31" s="12"/>
    </row>
    <row r="32" s="193" customFormat="1" spans="1:5">
      <c r="A32" s="193" t="s">
        <v>10</v>
      </c>
      <c r="B32" s="436"/>
      <c r="C32" s="9"/>
      <c r="D32" s="12"/>
      <c r="E32" s="12"/>
    </row>
    <row r="34" s="193" customFormat="1" spans="1:5">
      <c r="A34" s="429" t="s">
        <v>27</v>
      </c>
      <c r="B34" s="429"/>
      <c r="C34" s="430"/>
      <c r="D34" s="430"/>
      <c r="E34" s="430"/>
    </row>
    <row r="35" s="193" customFormat="1" ht="12.75" spans="1:5">
      <c r="A35" s="193" t="s">
        <v>18</v>
      </c>
      <c r="B35" s="431"/>
      <c r="C35" s="434"/>
      <c r="D35" s="434"/>
      <c r="E35" s="434"/>
    </row>
    <row r="36" s="193" customFormat="1" spans="1:5">
      <c r="A36" s="193" t="s">
        <v>19</v>
      </c>
      <c r="B36" s="432"/>
      <c r="C36" s="9"/>
      <c r="D36" s="12"/>
      <c r="E36" s="12"/>
    </row>
    <row r="37" s="193" customFormat="1" ht="12.75" spans="1:5">
      <c r="A37" s="193" t="s">
        <v>26</v>
      </c>
      <c r="B37" s="431"/>
      <c r="C37" s="434"/>
      <c r="D37" s="434"/>
      <c r="E37" s="434"/>
    </row>
    <row r="38" s="193" customFormat="1" customHeight="1" spans="1:5">
      <c r="A38" s="193" t="s">
        <v>6</v>
      </c>
      <c r="B38" s="432"/>
      <c r="C38" s="435" t="s">
        <v>7</v>
      </c>
      <c r="D38" s="431"/>
      <c r="E38" s="431"/>
    </row>
    <row r="39" s="193" customFormat="1" spans="1:5">
      <c r="A39" s="193" t="s">
        <v>8</v>
      </c>
      <c r="B39" s="432"/>
      <c r="C39" s="9"/>
      <c r="D39" s="12"/>
      <c r="E39" s="12"/>
    </row>
    <row r="40" s="193" customFormat="1" spans="1:5">
      <c r="A40" s="193" t="s">
        <v>9</v>
      </c>
      <c r="B40" s="432"/>
      <c r="C40" s="9"/>
      <c r="D40" s="12"/>
      <c r="E40" s="12"/>
    </row>
    <row r="41" s="193" customFormat="1" spans="1:5">
      <c r="A41" s="193" t="s">
        <v>10</v>
      </c>
      <c r="B41" s="436"/>
      <c r="C41" s="9"/>
      <c r="D41" s="12"/>
      <c r="E41" s="12"/>
    </row>
    <row r="42" s="193" customFormat="1" ht="12.75"/>
    <row r="43" s="193" customFormat="1" ht="12.75" spans="1:6">
      <c r="A43" s="435" t="s">
        <v>28</v>
      </c>
      <c r="B43" s="435"/>
      <c r="C43" s="431"/>
      <c r="D43" s="434"/>
      <c r="E43" s="434"/>
      <c r="F43" s="434"/>
    </row>
    <row r="44" s="193" customFormat="1" ht="12.75"/>
    <row r="45" s="193" customFormat="1" ht="12.75"/>
    <row r="46" s="193" customFormat="1" ht="12.75"/>
    <row r="47" s="193" customFormat="1" ht="12.75"/>
    <row r="48" s="193" customFormat="1" ht="12.75"/>
    <row r="49" s="193" customFormat="1" ht="12.75"/>
    <row r="50" s="193" customFormat="1" ht="12.75"/>
    <row r="51" s="193" customFormat="1" ht="12.75"/>
    <row r="52" s="193" customFormat="1" ht="12.75"/>
    <row r="53" s="193" customFormat="1" ht="12.75"/>
    <row r="54" s="193" customFormat="1" ht="12.75"/>
    <row r="55" s="193" customFormat="1" ht="12.75"/>
    <row r="56" s="193" customFormat="1" ht="12.75"/>
    <row r="57" s="193" customFormat="1" ht="12.75"/>
    <row r="58" s="193" customFormat="1" ht="12.75"/>
    <row r="59" s="193" customFormat="1" ht="12.75"/>
    <row r="60" s="193" customFormat="1" ht="12.75"/>
    <row r="61" s="193" customFormat="1" ht="12.75"/>
    <row r="62" s="193" customFormat="1" ht="12.75"/>
    <row r="63" s="193" customFormat="1" ht="12.75"/>
    <row r="64" s="193" customFormat="1" ht="12.75"/>
    <row r="65" s="193" customFormat="1" ht="12.75"/>
    <row r="66" s="193" customFormat="1" ht="12.75"/>
    <row r="67" s="193" customFormat="1" ht="12.75"/>
    <row r="68" s="193" customFormat="1" ht="12.75"/>
    <row r="69" s="193" customFormat="1" ht="12.75"/>
    <row r="70" s="193" customFormat="1" ht="12.75"/>
    <row r="71" s="193" customFormat="1" ht="12.75"/>
    <row r="72" s="193" customFormat="1" ht="12.75"/>
    <row r="73" s="193" customFormat="1" ht="12.75"/>
    <row r="74" s="193" customFormat="1" ht="12.75"/>
  </sheetData>
  <sheetProtection password="8B6C" sheet="1" objects="1"/>
  <mergeCells count="13">
    <mergeCell ref="B4:E4"/>
    <mergeCell ref="B5:E5"/>
    <mergeCell ref="B7:E7"/>
    <mergeCell ref="D8:E8"/>
    <mergeCell ref="B15:E15"/>
    <mergeCell ref="B20:E20"/>
    <mergeCell ref="B28:E28"/>
    <mergeCell ref="D29:E29"/>
    <mergeCell ref="B35:E35"/>
    <mergeCell ref="B37:E37"/>
    <mergeCell ref="D38:E38"/>
    <mergeCell ref="A43:B43"/>
    <mergeCell ref="C43:F43"/>
  </mergeCells>
  <pageMargins left="1.18110236220472" right="0.78740157480315" top="1.18110236220472" bottom="0.78740157480315" header="0.31496062992126" footer="0.31496062992126"/>
  <pageSetup paperSize="9" scale="75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71"/>
  <sheetViews>
    <sheetView showGridLines="0" workbookViewId="0">
      <pane ySplit="1" topLeftCell="A2" activePane="bottomLeft" state="frozen"/>
      <selection/>
      <selection pane="bottomLeft" activeCell="B11" sqref="B11:E11"/>
    </sheetView>
  </sheetViews>
  <sheetFormatPr defaultColWidth="9" defaultRowHeight="15" outlineLevelCol="6"/>
  <cols>
    <col min="1" max="1" width="39.7142857142857" style="2" customWidth="1"/>
    <col min="2" max="2" width="43.1428571428571" style="2" customWidth="1"/>
    <col min="3" max="3" width="2.28571428571429" style="2" customWidth="1"/>
    <col min="4" max="4" width="31.1428571428571" style="2" customWidth="1"/>
    <col min="5" max="5" width="12" style="2" customWidth="1"/>
    <col min="6" max="16384" width="9.14285714285714" style="2"/>
  </cols>
  <sheetData>
    <row r="1" ht="15.75" spans="1:5">
      <c r="A1" s="3" t="s">
        <v>29</v>
      </c>
      <c r="B1" s="3"/>
      <c r="C1" s="4"/>
      <c r="D1" s="4"/>
      <c r="E1" s="4"/>
    </row>
    <row r="3" s="1" customFormat="1" customHeight="1" spans="1:5">
      <c r="A3" s="1" t="s">
        <v>30</v>
      </c>
      <c r="B3" s="334" t="s">
        <v>31</v>
      </c>
      <c r="C3" s="334"/>
      <c r="D3" s="334"/>
      <c r="E3" s="334"/>
    </row>
    <row r="4" s="1" customFormat="1" customHeight="1" spans="1:7">
      <c r="A4" s="1" t="s">
        <v>32</v>
      </c>
      <c r="B4" s="335" t="s">
        <v>33</v>
      </c>
      <c r="C4" s="335"/>
      <c r="D4" s="335"/>
      <c r="E4" s="335"/>
      <c r="F4" s="335"/>
      <c r="G4" s="335"/>
    </row>
    <row r="5" s="1" customFormat="1" customHeight="1" spans="1:5">
      <c r="A5" s="1" t="s">
        <v>34</v>
      </c>
      <c r="B5" s="336">
        <v>45428</v>
      </c>
      <c r="C5" s="9"/>
      <c r="D5" s="9"/>
      <c r="E5" s="9"/>
    </row>
    <row r="6" s="1" customFormat="1" ht="7.5" customHeight="1" spans="3:5">
      <c r="C6" s="16"/>
      <c r="D6" s="16"/>
      <c r="E6" s="16"/>
    </row>
    <row r="7" s="1" customFormat="1" customHeight="1" spans="1:5">
      <c r="A7" s="1" t="s">
        <v>35</v>
      </c>
      <c r="B7" s="197" t="s">
        <v>430</v>
      </c>
      <c r="C7" s="197"/>
      <c r="D7" s="197"/>
      <c r="E7" s="197"/>
    </row>
    <row r="8" s="1" customFormat="1" customHeight="1" spans="1:5">
      <c r="A8" s="1" t="s">
        <v>37</v>
      </c>
      <c r="B8" s="337" t="s">
        <v>431</v>
      </c>
      <c r="C8" s="197"/>
      <c r="D8" s="197"/>
      <c r="E8" s="197"/>
    </row>
    <row r="9" s="1" customFormat="1" customHeight="1" spans="1:5">
      <c r="A9" s="1" t="s">
        <v>39</v>
      </c>
      <c r="B9" s="338" t="s">
        <v>40</v>
      </c>
      <c r="C9" s="9"/>
      <c r="D9" s="1" t="s">
        <v>41</v>
      </c>
      <c r="E9" s="339">
        <v>218</v>
      </c>
    </row>
    <row r="10" s="1" customFormat="1" customHeight="1" spans="1:5">
      <c r="A10" s="1" t="s">
        <v>42</v>
      </c>
      <c r="B10" s="340" t="s">
        <v>43</v>
      </c>
      <c r="C10" s="9"/>
      <c r="D10" s="9"/>
      <c r="E10" s="9"/>
    </row>
    <row r="11" s="1" customFormat="1" ht="36" customHeight="1" spans="1:5">
      <c r="A11" s="1" t="s">
        <v>44</v>
      </c>
      <c r="B11" s="341"/>
      <c r="C11" s="341"/>
      <c r="D11" s="341"/>
      <c r="E11" s="341"/>
    </row>
    <row r="12" s="1" customFormat="1" customHeight="1" spans="1:2">
      <c r="A12" s="1" t="s">
        <v>45</v>
      </c>
      <c r="B12" s="342"/>
    </row>
    <row r="13" s="1" customFormat="1" ht="12.75"/>
    <row r="14" s="1" customFormat="1" ht="12.75"/>
    <row r="15" s="1" customFormat="1" ht="12.75"/>
    <row r="16" s="1" customFormat="1" ht="12.75"/>
    <row r="17" s="1" customFormat="1" ht="12.75"/>
    <row r="18" s="1" customFormat="1" ht="12.75"/>
    <row r="19" s="1" customFormat="1" ht="12.75"/>
    <row r="20" s="1" customFormat="1" ht="12.75"/>
    <row r="21" s="1" customFormat="1" ht="12.75"/>
    <row r="22" s="1" customFormat="1" ht="12.75"/>
    <row r="23" s="1" customFormat="1" ht="12.75"/>
    <row r="24" s="1" customFormat="1" ht="12.75"/>
    <row r="25" s="1" customFormat="1" ht="12.75"/>
    <row r="26" s="1" customFormat="1" ht="12.75"/>
    <row r="27" s="1" customFormat="1" ht="12.75"/>
    <row r="28" s="1" customFormat="1" ht="12.75"/>
    <row r="29" s="1" customFormat="1" ht="12.75"/>
    <row r="30" s="1" customFormat="1" ht="12.75"/>
    <row r="31" s="1" customFormat="1" ht="12.75"/>
    <row r="32" s="1" customFormat="1" ht="12.75"/>
    <row r="33" s="1" customFormat="1" ht="12.75"/>
    <row r="34" s="1" customFormat="1" ht="12.75"/>
    <row r="35" s="1" customFormat="1" ht="12.75"/>
    <row r="36" s="1" customFormat="1" ht="12.75"/>
    <row r="37" s="1" customFormat="1" ht="12.75"/>
    <row r="38" s="1" customFormat="1" ht="12.75"/>
    <row r="39" s="1" customFormat="1" ht="12.75"/>
    <row r="40" s="1" customFormat="1" ht="12.75"/>
    <row r="41" s="1" customFormat="1" ht="12.75"/>
    <row r="42" s="1" customFormat="1" ht="12.75"/>
    <row r="43" s="1" customFormat="1" ht="12.75"/>
    <row r="44" s="1" customFormat="1" ht="12.75"/>
    <row r="45" s="1" customFormat="1" ht="12.75"/>
    <row r="46" s="1" customFormat="1" ht="12.75"/>
    <row r="47" s="1" customFormat="1" ht="12.75"/>
    <row r="48" s="1" customFormat="1" ht="12.75"/>
    <row r="49" s="1" customFormat="1" ht="12.75"/>
    <row r="50" s="1" customFormat="1" ht="12.75"/>
    <row r="51" s="1" customFormat="1" ht="12.75"/>
    <row r="52" s="1" customFormat="1" ht="12.75"/>
    <row r="53" s="1" customFormat="1" ht="12.75"/>
    <row r="54" s="1" customFormat="1" ht="12.75"/>
    <row r="55" s="1" customFormat="1" ht="12.75"/>
    <row r="56" s="1" customFormat="1" ht="12.75"/>
    <row r="57" s="1" customFormat="1" ht="12.75"/>
    <row r="58" s="1" customFormat="1" ht="12.75"/>
    <row r="59" s="1" customFormat="1" ht="12.75"/>
    <row r="60" s="1" customFormat="1" ht="12.75"/>
    <row r="61" s="1" customFormat="1" ht="12.75"/>
    <row r="62" s="1" customFormat="1" ht="12.75"/>
    <row r="63" s="1" customFormat="1" ht="12.75"/>
    <row r="64" s="1" customFormat="1" ht="12.75"/>
    <row r="65" s="1" customFormat="1" ht="12.75"/>
    <row r="66" s="1" customFormat="1" ht="12.75"/>
    <row r="67" s="1" customFormat="1" ht="12.75"/>
    <row r="68" s="1" customFormat="1" ht="12.75"/>
    <row r="69" s="1" customFormat="1" ht="12.75"/>
    <row r="70" s="1" customFormat="1" ht="12.75"/>
    <row r="71" s="1" customFormat="1" ht="12.75"/>
  </sheetData>
  <sheetProtection password="8B6C" sheet="1" selectLockedCells="1" objects="1"/>
  <mergeCells count="4">
    <mergeCell ref="B3:E3"/>
    <mergeCell ref="B7:E7"/>
    <mergeCell ref="B8:E8"/>
    <mergeCell ref="B11:E11"/>
  </mergeCells>
  <pageMargins left="1.18110236220472" right="0.78740157480315" top="1.18110236220472" bottom="0.78740157480315" header="0.31496062992126" footer="0.31496062992126"/>
  <pageSetup paperSize="9" scale="97" fitToHeight="8" orientation="landscape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15"/>
  <sheetViews>
    <sheetView showGridLines="0" zoomScale="115" zoomScaleNormal="115" zoomScaleSheetLayoutView="130" workbookViewId="0">
      <pane ySplit="1" topLeftCell="A15" activePane="bottomLeft" state="frozen"/>
      <selection/>
      <selection pane="bottomLeft" activeCell="E21" sqref="E21"/>
    </sheetView>
  </sheetViews>
  <sheetFormatPr defaultColWidth="9" defaultRowHeight="15"/>
  <cols>
    <col min="1" max="1" width="9.14285714285714" style="2"/>
    <col min="2" max="2" width="52.8571428571429" style="2" customWidth="1"/>
    <col min="3" max="3" width="52.4285714285714" style="2" customWidth="1"/>
    <col min="4" max="5" width="15.7142857142857" style="2" customWidth="1"/>
    <col min="6" max="16384" width="9.14285714285714" style="2"/>
  </cols>
  <sheetData>
    <row r="1" ht="15.75" spans="1:5">
      <c r="A1" s="3" t="s">
        <v>46</v>
      </c>
      <c r="B1" s="3"/>
      <c r="C1" s="4"/>
      <c r="D1" s="4"/>
      <c r="E1" s="4"/>
    </row>
    <row r="3" s="1" customFormat="1" customHeight="1" spans="1:5">
      <c r="A3" s="1" t="s">
        <v>30</v>
      </c>
      <c r="C3" s="93" t="str">
        <f>'B -Identificação da contratação'!B3</f>
        <v>TRIBUNAL REGIONAL ELEITORAL DE MATO GROSSO DO SUL</v>
      </c>
      <c r="D3" s="93"/>
      <c r="E3" s="93"/>
    </row>
    <row r="4" s="1" customFormat="1" customHeight="1" spans="1:5">
      <c r="A4" s="1" t="s">
        <v>32</v>
      </c>
      <c r="C4" s="93" t="str">
        <f>IF('B -Identificação da contratação'!B4="","",'B -Identificação da contratação'!B4)</f>
        <v>SEI 0006926-11.2023.6.12.8000  (Pregão 19/2024)</v>
      </c>
      <c r="D4" s="93"/>
      <c r="E4" s="93"/>
    </row>
    <row r="5" s="1" customFormat="1" customHeight="1" spans="1:5">
      <c r="A5" s="1" t="s">
        <v>34</v>
      </c>
      <c r="C5" s="94">
        <f>IF('B -Identificação da contratação'!B5="","",'B -Identificação da contratação'!B5)</f>
        <v>45428</v>
      </c>
      <c r="D5" s="94"/>
      <c r="E5" s="94"/>
    </row>
    <row r="6" s="1" customFormat="1" ht="7.5" customHeight="1" spans="3:5">
      <c r="C6" s="16"/>
      <c r="D6" s="16"/>
      <c r="E6" s="16"/>
    </row>
    <row r="7" s="1" customFormat="1" customHeight="1" spans="1:5">
      <c r="A7" s="1" t="s">
        <v>47</v>
      </c>
      <c r="C7" s="93" t="str">
        <f>IF('A - Identificação da empresa'!B4="","",'A - Identificação da empresa'!B4)</f>
        <v/>
      </c>
      <c r="D7" s="93"/>
      <c r="E7" s="93"/>
    </row>
    <row r="8" s="1" customFormat="1" customHeight="1" spans="1:5">
      <c r="A8" s="1" t="s">
        <v>4</v>
      </c>
      <c r="C8" s="93" t="str">
        <f>IF('A - Identificação da empresa'!B6="","",'A - Identificação da empresa'!B6)</f>
        <v/>
      </c>
      <c r="D8" s="93"/>
      <c r="E8" s="93"/>
    </row>
    <row r="9" s="1" customFormat="1" ht="7.5" customHeight="1" spans="3:5">
      <c r="C9" s="16"/>
      <c r="D9" s="16"/>
      <c r="E9" s="16"/>
    </row>
    <row r="10" s="1" customFormat="1" customHeight="1" spans="1:5">
      <c r="A10" s="1" t="s">
        <v>35</v>
      </c>
      <c r="C10" s="93" t="str">
        <f>IF('B -Identificação da contratação'!B7="","",'B -Identificação da contratação'!B7)</f>
        <v>Auxiliar de apoio às Eleições 2024</v>
      </c>
      <c r="D10" s="93"/>
      <c r="E10" s="93"/>
    </row>
    <row r="11" s="1" customFormat="1" customHeight="1" spans="1:5">
      <c r="A11" s="1" t="s">
        <v>48</v>
      </c>
      <c r="C11" s="93" t="str">
        <f>IF('B -Identificação da contratação'!B8="","",'B -Identificação da contratação'!B8)</f>
        <v>Auxiliar Administrativo</v>
      </c>
      <c r="D11" s="93"/>
      <c r="E11" s="93"/>
    </row>
    <row r="12" s="1" customFormat="1" customHeight="1" spans="1:5">
      <c r="A12" s="1" t="s">
        <v>39</v>
      </c>
      <c r="C12" s="95" t="str">
        <f>IF('B -Identificação da contratação'!B9="","",'B -Identificação da contratação'!B9)</f>
        <v>44 horas</v>
      </c>
      <c r="D12" s="1" t="s">
        <v>49</v>
      </c>
      <c r="E12" s="95">
        <f>IF('B -Identificação da contratação'!E9="","",'B -Identificação da contratação'!E9)</f>
        <v>218</v>
      </c>
    </row>
    <row r="13" s="1" customFormat="1" customHeight="1" spans="1:5">
      <c r="A13" s="1" t="s">
        <v>42</v>
      </c>
      <c r="C13" s="93" t="str">
        <f>IF('B -Identificação da contratação'!B10="","",'B -Identificação da contratação'!B10)</f>
        <v>Unidades da Justiça Eleitoral de Mato Grosso do Sul</v>
      </c>
      <c r="D13" s="93"/>
      <c r="E13" s="93"/>
    </row>
    <row r="14" s="1" customFormat="1" customHeight="1" spans="1:5">
      <c r="A14" s="1" t="s">
        <v>44</v>
      </c>
      <c r="C14" s="93" t="str">
        <f>IF('B -Identificação da contratação'!B11="","",'B -Identificação da contratação'!B11)</f>
        <v/>
      </c>
      <c r="D14" s="93"/>
      <c r="E14" s="93"/>
    </row>
    <row r="15" s="1" customFormat="1" customHeight="1" spans="1:5">
      <c r="A15" s="1" t="s">
        <v>37</v>
      </c>
      <c r="C15" s="93" t="str">
        <f>C11</f>
        <v>Auxiliar Administrativo</v>
      </c>
      <c r="D15" s="93"/>
      <c r="E15" s="93"/>
    </row>
    <row r="16" s="1" customFormat="1" customHeight="1" spans="1:5">
      <c r="A16" s="1" t="s">
        <v>45</v>
      </c>
      <c r="C16" s="94" t="str">
        <f>IF('B -Identificação da contratação'!B12="","",'B -Identificação da contratação'!B12)</f>
        <v/>
      </c>
      <c r="D16" s="94"/>
      <c r="E16" s="94"/>
    </row>
    <row r="17" s="1" customFormat="1" ht="12.75" spans="3:5">
      <c r="C17" s="96"/>
      <c r="D17" s="96"/>
      <c r="E17" s="96"/>
    </row>
    <row r="18" s="1" customFormat="1" ht="12.75" spans="1:5">
      <c r="A18" s="97" t="s">
        <v>50</v>
      </c>
      <c r="B18" s="97"/>
      <c r="C18" s="97"/>
      <c r="D18" s="97"/>
      <c r="E18" s="97"/>
    </row>
    <row r="19" s="1" customFormat="1" ht="12.75" spans="3:5">
      <c r="C19" s="98" t="s">
        <v>51</v>
      </c>
      <c r="D19" s="135"/>
      <c r="E19" s="42" t="s">
        <v>52</v>
      </c>
    </row>
    <row r="20" s="1" customFormat="1" ht="12.75" spans="1:5">
      <c r="A20" s="98" t="s">
        <v>53</v>
      </c>
      <c r="B20" s="328" t="s">
        <v>54</v>
      </c>
      <c r="C20" s="329"/>
      <c r="D20" s="315"/>
      <c r="E20" s="330"/>
    </row>
    <row r="21" s="1" customFormat="1" ht="12.75" spans="1:5">
      <c r="A21" s="98" t="s">
        <v>55</v>
      </c>
      <c r="B21" s="98" t="s">
        <v>389</v>
      </c>
      <c r="C21" s="272"/>
      <c r="D21" s="315"/>
      <c r="E21" s="330"/>
    </row>
    <row r="22" s="1" customFormat="1" ht="12.75" spans="1:5">
      <c r="A22" s="98" t="s">
        <v>57</v>
      </c>
      <c r="B22" s="98" t="s">
        <v>58</v>
      </c>
      <c r="C22" s="272"/>
      <c r="D22" s="315"/>
      <c r="E22" s="330"/>
    </row>
    <row r="23" s="1" customFormat="1" ht="12.75" spans="1:5">
      <c r="A23" s="98" t="s">
        <v>59</v>
      </c>
      <c r="B23" s="98" t="s">
        <v>60</v>
      </c>
      <c r="C23" s="272"/>
      <c r="D23" s="315"/>
      <c r="E23" s="330"/>
    </row>
    <row r="24" s="1" customFormat="1" ht="12.75" spans="1:5">
      <c r="A24" s="98" t="s">
        <v>61</v>
      </c>
      <c r="B24" s="98" t="s">
        <v>62</v>
      </c>
      <c r="C24" s="272"/>
      <c r="D24" s="315"/>
      <c r="E24" s="330"/>
    </row>
    <row r="25" s="1" customFormat="1" ht="12.75" spans="1:5">
      <c r="A25" s="98" t="s">
        <v>63</v>
      </c>
      <c r="B25" s="98" t="s">
        <v>64</v>
      </c>
      <c r="C25" s="272"/>
      <c r="D25" s="315"/>
      <c r="E25" s="330"/>
    </row>
    <row r="26" s="1" customFormat="1" ht="12.75" spans="1:5">
      <c r="A26" s="98" t="s">
        <v>65</v>
      </c>
      <c r="B26" s="98" t="s">
        <v>66</v>
      </c>
      <c r="C26" s="272"/>
      <c r="D26" s="315"/>
      <c r="E26" s="330"/>
    </row>
    <row r="27" s="1" customFormat="1" ht="12.75" spans="1:5">
      <c r="A27" s="98" t="s">
        <v>67</v>
      </c>
      <c r="B27" s="98" t="s">
        <v>68</v>
      </c>
      <c r="C27" s="272"/>
      <c r="D27" s="315"/>
      <c r="E27" s="330"/>
    </row>
    <row r="28" s="1" customFormat="1" ht="12.75" spans="1:5">
      <c r="A28" s="98" t="s">
        <v>69</v>
      </c>
      <c r="B28" s="98" t="s">
        <v>70</v>
      </c>
      <c r="C28" s="262" t="s">
        <v>71</v>
      </c>
      <c r="D28" s="315"/>
      <c r="E28" s="331">
        <f>SUM(E29:E36)</f>
        <v>0</v>
      </c>
    </row>
    <row r="29" s="1" customFormat="1" ht="12.75" spans="1:5">
      <c r="A29" s="105" t="s">
        <v>72</v>
      </c>
      <c r="B29" s="277"/>
      <c r="C29" s="272"/>
      <c r="D29" s="315"/>
      <c r="E29" s="330"/>
    </row>
    <row r="30" s="1" customFormat="1" ht="12.75" spans="1:5">
      <c r="A30" s="105" t="s">
        <v>73</v>
      </c>
      <c r="B30" s="277"/>
      <c r="C30" s="272"/>
      <c r="D30" s="315"/>
      <c r="E30" s="330"/>
    </row>
    <row r="31" s="1" customFormat="1" ht="12.75" spans="1:5">
      <c r="A31" s="105" t="s">
        <v>74</v>
      </c>
      <c r="B31" s="277"/>
      <c r="C31" s="272"/>
      <c r="D31" s="315"/>
      <c r="E31" s="330"/>
    </row>
    <row r="32" s="1" customFormat="1" ht="12.75" spans="1:5">
      <c r="A32" s="105" t="s">
        <v>75</v>
      </c>
      <c r="B32" s="277"/>
      <c r="C32" s="272"/>
      <c r="D32" s="315"/>
      <c r="E32" s="330"/>
    </row>
    <row r="33" s="1" customFormat="1" ht="12.75" spans="1:12">
      <c r="A33" s="105" t="s">
        <v>76</v>
      </c>
      <c r="B33" s="277"/>
      <c r="C33" s="272"/>
      <c r="D33" s="315"/>
      <c r="E33" s="330"/>
      <c r="L33" s="1">
        <v>0</v>
      </c>
    </row>
    <row r="34" s="1" customFormat="1" ht="12.75" spans="1:5">
      <c r="A34" s="105" t="s">
        <v>77</v>
      </c>
      <c r="B34" s="277"/>
      <c r="C34" s="272"/>
      <c r="D34" s="315"/>
      <c r="E34" s="330"/>
    </row>
    <row r="35" s="1" customFormat="1" ht="12.75" spans="1:5">
      <c r="A35" s="105" t="s">
        <v>78</v>
      </c>
      <c r="B35" s="277"/>
      <c r="C35" s="272"/>
      <c r="D35" s="315"/>
      <c r="E35" s="330"/>
    </row>
    <row r="36" s="1" customFormat="1" ht="12.75" spans="1:5">
      <c r="A36" s="105" t="s">
        <v>79</v>
      </c>
      <c r="B36" s="277"/>
      <c r="C36" s="272"/>
      <c r="D36" s="315"/>
      <c r="E36" s="330"/>
    </row>
    <row r="37" s="1" customFormat="1" ht="12.75" spans="1:5">
      <c r="A37" s="99"/>
      <c r="B37" s="117" t="s">
        <v>80</v>
      </c>
      <c r="C37" s="135"/>
      <c r="D37" s="315"/>
      <c r="E37" s="332">
        <f>SUM(E20:E28)</f>
        <v>0</v>
      </c>
    </row>
    <row r="38" s="1" customFormat="1" ht="12.75" spans="3:5">
      <c r="C38" s="96"/>
      <c r="D38" s="96"/>
      <c r="E38" s="96"/>
    </row>
    <row r="39" s="1" customFormat="1" ht="12.75" spans="1:1">
      <c r="A39" s="1" t="s">
        <v>81</v>
      </c>
    </row>
    <row r="40" s="1" customFormat="1" ht="42" customHeight="1" spans="1:5">
      <c r="A40" s="333" t="s">
        <v>432</v>
      </c>
      <c r="B40" s="333"/>
      <c r="C40" s="333"/>
      <c r="D40" s="333"/>
      <c r="E40" s="333"/>
    </row>
    <row r="41" s="1" customFormat="1" ht="12.75"/>
    <row r="42" s="1" customFormat="1" ht="12.75"/>
    <row r="43" s="1" customFormat="1" ht="12.75"/>
    <row r="44" s="1" customFormat="1" ht="12.75"/>
    <row r="45" s="1" customFormat="1" ht="12.75"/>
    <row r="46" s="1" customFormat="1" ht="12.75"/>
    <row r="47" s="1" customFormat="1" ht="12.75"/>
    <row r="48" s="1" customFormat="1" ht="12.75"/>
    <row r="49" s="1" customFormat="1" ht="12.75"/>
    <row r="50" s="1" customFormat="1" ht="12.75"/>
    <row r="51" s="1" customFormat="1" ht="12.75"/>
    <row r="52" s="1" customFormat="1" ht="12.75"/>
    <row r="53" s="1" customFormat="1" ht="12.75"/>
    <row r="54" s="1" customFormat="1" ht="12.75"/>
    <row r="55" s="1" customFormat="1" ht="12.75"/>
    <row r="56" s="1" customFormat="1" ht="12.75"/>
    <row r="57" s="1" customFormat="1" ht="12.75"/>
    <row r="58" s="1" customFormat="1" ht="12.75"/>
    <row r="59" s="1" customFormat="1" ht="12.75"/>
    <row r="60" s="1" customFormat="1" ht="12.75"/>
    <row r="61" s="1" customFormat="1" ht="12.75"/>
    <row r="62" s="1" customFormat="1" ht="12.75"/>
    <row r="63" s="1" customFormat="1" ht="12.75"/>
    <row r="64" s="1" customFormat="1" ht="12.75"/>
    <row r="65" s="1" customFormat="1" ht="12.75"/>
    <row r="66" s="1" customFormat="1" ht="12.75"/>
    <row r="67" s="1" customFormat="1" ht="12.75"/>
    <row r="68" s="1" customFormat="1" ht="12.75"/>
    <row r="69" s="1" customFormat="1" ht="12.75"/>
    <row r="70" s="1" customFormat="1" ht="12.75"/>
    <row r="71" s="1" customFormat="1" ht="12.75"/>
    <row r="72" s="1" customFormat="1" ht="12.75"/>
    <row r="73" s="1" customFormat="1" ht="12.75"/>
    <row r="74" s="1" customFormat="1" ht="12.75"/>
    <row r="75" s="1" customFormat="1" ht="12.75"/>
    <row r="76" s="1" customFormat="1" ht="12.75"/>
    <row r="77" s="1" customFormat="1" ht="12.75"/>
    <row r="78" s="1" customFormat="1" ht="12.75"/>
    <row r="79" s="1" customFormat="1" ht="12.75"/>
    <row r="80" s="1" customFormat="1" ht="12.75"/>
    <row r="81" s="1" customFormat="1" ht="12.75"/>
    <row r="82" s="1" customFormat="1" ht="12.75"/>
    <row r="83" s="1" customFormat="1" ht="12.75"/>
    <row r="84" s="1" customFormat="1" ht="12.75"/>
    <row r="85" s="1" customFormat="1" ht="12.75"/>
    <row r="86" s="1" customFormat="1" ht="12.75"/>
    <row r="87" s="1" customFormat="1" ht="12.75"/>
    <row r="88" s="1" customFormat="1" ht="12.75"/>
    <row r="89" s="1" customFormat="1" ht="12.75"/>
    <row r="90" s="1" customFormat="1" ht="12.75"/>
    <row r="91" s="1" customFormat="1" ht="12.75"/>
    <row r="92" s="1" customFormat="1" ht="12.75"/>
    <row r="93" s="1" customFormat="1" ht="12.75"/>
    <row r="94" s="1" customFormat="1" ht="12.75"/>
    <row r="95" s="1" customFormat="1" ht="12.75"/>
    <row r="96" s="1" customFormat="1" ht="12.75"/>
    <row r="97" s="1" customFormat="1" ht="12.75"/>
    <row r="98" s="1" customFormat="1" ht="12.75"/>
    <row r="99" s="1" customFormat="1" ht="12.75"/>
    <row r="100" s="1" customFormat="1" ht="12.75"/>
    <row r="101" s="1" customFormat="1" ht="12.75"/>
    <row r="102" s="1" customFormat="1" ht="12.75"/>
    <row r="103" s="1" customFormat="1" ht="12.75"/>
    <row r="104" s="1" customFormat="1" ht="12.75"/>
    <row r="105" s="1" customFormat="1" ht="12.75"/>
    <row r="106" s="1" customFormat="1" ht="12.75"/>
    <row r="107" s="1" customFormat="1" ht="12.75"/>
    <row r="108" s="1" customFormat="1" ht="12.75"/>
    <row r="109" s="1" customFormat="1" ht="12.75"/>
    <row r="110" s="1" customFormat="1" ht="12.75"/>
    <row r="111" s="1" customFormat="1" ht="12.75"/>
    <row r="112" s="1" customFormat="1" ht="12.75"/>
    <row r="113" s="1" customFormat="1" ht="12.75"/>
    <row r="114" s="1" customFormat="1" ht="12.75"/>
    <row r="115" s="1" customFormat="1" ht="12.75"/>
  </sheetData>
  <sheetProtection password="8B6C" sheet="1" selectLockedCells="1" objects="1"/>
  <mergeCells count="12"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  <mergeCell ref="A40:E40"/>
  </mergeCells>
  <pageMargins left="1.18110236220472" right="0.78740157480315" top="1.18110236220472" bottom="0.78740157480315" header="0.31496062992126" footer="0.31496062992126"/>
  <pageSetup paperSize="9" scale="83" orientation="landscape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0"/>
  <sheetViews>
    <sheetView showGridLines="0" zoomScaleSheetLayoutView="85" topLeftCell="A24" workbookViewId="0">
      <selection activeCell="E39" sqref="E39"/>
    </sheetView>
  </sheetViews>
  <sheetFormatPr defaultColWidth="9" defaultRowHeight="15" outlineLevelCol="4"/>
  <cols>
    <col min="1" max="1" width="9.14285714285714" style="2"/>
    <col min="2" max="2" width="52.8571428571429" style="2" customWidth="1"/>
    <col min="3" max="3" width="52.4285714285714" style="2" customWidth="1"/>
    <col min="4" max="4" width="15.7142857142857" style="2" customWidth="1"/>
    <col min="5" max="5" width="18.2857142857143" style="2" customWidth="1"/>
    <col min="6" max="6" width="25.4285714285714" style="2" customWidth="1"/>
    <col min="7" max="16384" width="9.14285714285714" style="2"/>
  </cols>
  <sheetData>
    <row r="1" ht="15.75" spans="1:5">
      <c r="A1" s="3" t="s">
        <v>83</v>
      </c>
      <c r="B1" s="3"/>
      <c r="C1" s="4"/>
      <c r="D1" s="4"/>
      <c r="E1" s="4"/>
    </row>
    <row r="3" s="1" customFormat="1" customHeight="1" spans="1:5">
      <c r="A3" s="1" t="s">
        <v>30</v>
      </c>
      <c r="C3" s="93" t="str">
        <f>'B -Identificação da contratação'!B3</f>
        <v>TRIBUNAL REGIONAL ELEITORAL DE MATO GROSSO DO SUL</v>
      </c>
      <c r="D3" s="93"/>
      <c r="E3" s="93"/>
    </row>
    <row r="4" s="1" customFormat="1" customHeight="1" spans="1:5">
      <c r="A4" s="1" t="s">
        <v>32</v>
      </c>
      <c r="C4" s="93" t="str">
        <f>IF('B -Identificação da contratação'!B4="","",'B -Identificação da contratação'!B4)</f>
        <v>SEI 0006926-11.2023.6.12.8000  (Pregão 19/2024)</v>
      </c>
      <c r="D4" s="93"/>
      <c r="E4" s="93"/>
    </row>
    <row r="5" s="1" customFormat="1" customHeight="1" spans="1:5">
      <c r="A5" s="1" t="s">
        <v>34</v>
      </c>
      <c r="C5" s="94">
        <f>IF('B -Identificação da contratação'!B5="","",'B -Identificação da contratação'!B5)</f>
        <v>45428</v>
      </c>
      <c r="D5" s="94"/>
      <c r="E5" s="94"/>
    </row>
    <row r="6" s="1" customFormat="1" ht="7.5" customHeight="1" spans="3:5">
      <c r="C6" s="16"/>
      <c r="D6" s="16"/>
      <c r="E6" s="16"/>
    </row>
    <row r="7" s="1" customFormat="1" customHeight="1" spans="1:5">
      <c r="A7" s="1" t="s">
        <v>47</v>
      </c>
      <c r="C7" s="93" t="str">
        <f>IF('A - Identificação da empresa'!B4="","",'A - Identificação da empresa'!B4)</f>
        <v/>
      </c>
      <c r="D7" s="93"/>
      <c r="E7" s="93"/>
    </row>
    <row r="8" s="1" customFormat="1" customHeight="1" spans="1:5">
      <c r="A8" s="1" t="s">
        <v>4</v>
      </c>
      <c r="C8" s="93" t="str">
        <f>IF('A - Identificação da empresa'!B6="","",'A - Identificação da empresa'!B6)</f>
        <v/>
      </c>
      <c r="D8" s="93"/>
      <c r="E8" s="93"/>
    </row>
    <row r="9" s="1" customFormat="1" ht="7.5" customHeight="1" spans="3:5">
      <c r="C9" s="16"/>
      <c r="D9" s="16"/>
      <c r="E9" s="16"/>
    </row>
    <row r="10" s="1" customFormat="1" customHeight="1" spans="1:5">
      <c r="A10" s="1" t="s">
        <v>35</v>
      </c>
      <c r="C10" s="93" t="str">
        <f>IF('B -Identificação da contratação'!B7="","",'B -Identificação da contratação'!B7)</f>
        <v>Auxiliar de apoio às Eleições 2024</v>
      </c>
      <c r="D10" s="93"/>
      <c r="E10" s="93"/>
    </row>
    <row r="11" s="1" customFormat="1" customHeight="1" spans="1:5">
      <c r="A11" s="1" t="s">
        <v>48</v>
      </c>
      <c r="C11" s="93" t="str">
        <f>IF('B -Identificação da contratação'!B8="","",'B -Identificação da contratação'!B8)</f>
        <v>Auxiliar Administrativo</v>
      </c>
      <c r="D11" s="93"/>
      <c r="E11" s="93"/>
    </row>
    <row r="12" s="1" customFormat="1" customHeight="1" spans="1:5">
      <c r="A12" s="1" t="s">
        <v>39</v>
      </c>
      <c r="C12" s="95" t="str">
        <f>IF('B -Identificação da contratação'!B9="","",'B -Identificação da contratação'!B9)</f>
        <v>44 horas</v>
      </c>
      <c r="D12" s="314" t="s">
        <v>49</v>
      </c>
      <c r="E12" s="95">
        <f>IF('B -Identificação da contratação'!E9="","",'B -Identificação da contratação'!E9)</f>
        <v>218</v>
      </c>
    </row>
    <row r="13" s="1" customFormat="1" customHeight="1" spans="1:5">
      <c r="A13" s="1" t="s">
        <v>42</v>
      </c>
      <c r="C13" s="93" t="str">
        <f>IF('B -Identificação da contratação'!B10="","",'B -Identificação da contratação'!B10)</f>
        <v>Unidades da Justiça Eleitoral de Mato Grosso do Sul</v>
      </c>
      <c r="D13" s="93"/>
      <c r="E13" s="93"/>
    </row>
    <row r="14" s="1" customFormat="1" customHeight="1" spans="1:5">
      <c r="A14" s="1" t="s">
        <v>44</v>
      </c>
      <c r="C14" s="93" t="str">
        <f>IF('B -Identificação da contratação'!B11="","",'B -Identificação da contratação'!B11)</f>
        <v/>
      </c>
      <c r="D14" s="93"/>
      <c r="E14" s="93"/>
    </row>
    <row r="15" s="1" customFormat="1" customHeight="1" spans="1:5">
      <c r="A15" s="1" t="s">
        <v>37</v>
      </c>
      <c r="C15" s="93" t="str">
        <f>C11</f>
        <v>Auxiliar Administrativo</v>
      </c>
      <c r="D15" s="93"/>
      <c r="E15" s="93"/>
    </row>
    <row r="16" s="1" customFormat="1" customHeight="1" spans="1:5">
      <c r="A16" s="1" t="s">
        <v>45</v>
      </c>
      <c r="C16" s="94" t="str">
        <f>IF('B -Identificação da contratação'!B12="","",'B -Identificação da contratação'!B12)</f>
        <v/>
      </c>
      <c r="D16" s="94"/>
      <c r="E16" s="94"/>
    </row>
    <row r="17" s="1" customFormat="1" ht="12.75" spans="3:5">
      <c r="C17" s="96"/>
      <c r="D17" s="96"/>
      <c r="E17" s="96"/>
    </row>
    <row r="18" s="1" customFormat="1" ht="12.75" spans="1:5">
      <c r="A18" s="97" t="s">
        <v>84</v>
      </c>
      <c r="B18" s="97"/>
      <c r="C18" s="97"/>
      <c r="D18" s="97"/>
      <c r="E18" s="97"/>
    </row>
    <row r="19" s="1" customFormat="1" ht="12.75" spans="3:5">
      <c r="C19" s="98" t="s">
        <v>51</v>
      </c>
      <c r="D19" s="135"/>
      <c r="E19" s="42" t="s">
        <v>52</v>
      </c>
    </row>
    <row r="20" s="1" customFormat="1" ht="12.75" spans="1:5">
      <c r="A20" s="98" t="s">
        <v>85</v>
      </c>
      <c r="B20" s="98" t="s">
        <v>86</v>
      </c>
      <c r="C20" s="287"/>
      <c r="D20" s="315"/>
      <c r="E20" s="316">
        <f>IF(E45&lt;0,0,E45)</f>
        <v>0</v>
      </c>
    </row>
    <row r="21" s="1" customFormat="1" ht="12.75" spans="1:5">
      <c r="A21" s="98" t="s">
        <v>88</v>
      </c>
      <c r="B21" s="98" t="s">
        <v>89</v>
      </c>
      <c r="C21" s="272"/>
      <c r="D21" s="315"/>
      <c r="E21" s="316"/>
    </row>
    <row r="22" s="1" customFormat="1" ht="12.75" spans="1:5">
      <c r="A22" s="98" t="s">
        <v>91</v>
      </c>
      <c r="B22" s="98" t="s">
        <v>92</v>
      </c>
      <c r="C22" s="272"/>
      <c r="D22" s="315"/>
      <c r="E22" s="316"/>
    </row>
    <row r="23" s="1" customFormat="1" ht="12.75" spans="1:5">
      <c r="A23" s="98" t="s">
        <v>93</v>
      </c>
      <c r="B23" s="98" t="s">
        <v>94</v>
      </c>
      <c r="C23" s="287"/>
      <c r="D23" s="315"/>
      <c r="E23" s="316"/>
    </row>
    <row r="24" s="1" customFormat="1" ht="12.75" spans="1:5">
      <c r="A24" s="98" t="s">
        <v>97</v>
      </c>
      <c r="B24" s="98" t="s">
        <v>98</v>
      </c>
      <c r="C24" s="262" t="s">
        <v>99</v>
      </c>
      <c r="D24" s="315"/>
      <c r="E24" s="317">
        <f>SUM(E25:E33)</f>
        <v>0</v>
      </c>
    </row>
    <row r="25" s="1" customFormat="1" ht="16" customHeight="1" spans="1:5">
      <c r="A25" s="105" t="s">
        <v>100</v>
      </c>
      <c r="B25" s="277" t="s">
        <v>101</v>
      </c>
      <c r="C25" s="287" t="s">
        <v>433</v>
      </c>
      <c r="D25" s="315"/>
      <c r="E25" s="316"/>
    </row>
    <row r="26" s="1" customFormat="1" ht="16" customHeight="1" spans="1:5">
      <c r="A26" s="105" t="s">
        <v>103</v>
      </c>
      <c r="B26" s="277" t="s">
        <v>434</v>
      </c>
      <c r="C26" s="287" t="s">
        <v>435</v>
      </c>
      <c r="D26" s="315"/>
      <c r="E26" s="316"/>
    </row>
    <row r="27" s="1" customFormat="1" ht="38.25" spans="1:5">
      <c r="A27" s="105" t="s">
        <v>103</v>
      </c>
      <c r="B27" s="277" t="s">
        <v>104</v>
      </c>
      <c r="C27" s="287" t="s">
        <v>105</v>
      </c>
      <c r="D27" s="315"/>
      <c r="E27" s="316"/>
    </row>
    <row r="28" s="1" customFormat="1" ht="12.75" spans="1:5">
      <c r="A28" s="105" t="s">
        <v>106</v>
      </c>
      <c r="B28" s="277"/>
      <c r="C28" s="272"/>
      <c r="D28" s="318"/>
      <c r="E28" s="319"/>
    </row>
    <row r="29" s="1" customFormat="1" ht="12.75" spans="1:5">
      <c r="A29" s="105" t="s">
        <v>107</v>
      </c>
      <c r="B29" s="277"/>
      <c r="C29" s="272"/>
      <c r="D29" s="318"/>
      <c r="E29" s="319"/>
    </row>
    <row r="30" s="1" customFormat="1" ht="12.75" spans="1:5">
      <c r="A30" s="105" t="s">
        <v>108</v>
      </c>
      <c r="B30" s="277"/>
      <c r="C30" s="272"/>
      <c r="D30" s="318"/>
      <c r="E30" s="319"/>
    </row>
    <row r="31" s="1" customFormat="1" ht="12.75" spans="1:5">
      <c r="A31" s="105" t="s">
        <v>109</v>
      </c>
      <c r="B31" s="277"/>
      <c r="C31" s="272"/>
      <c r="D31" s="318"/>
      <c r="E31" s="319"/>
    </row>
    <row r="32" s="1" customFormat="1" ht="12.75" spans="1:5">
      <c r="A32" s="105" t="s">
        <v>110</v>
      </c>
      <c r="B32" s="277"/>
      <c r="C32" s="272"/>
      <c r="D32" s="318"/>
      <c r="E32" s="319"/>
    </row>
    <row r="33" s="1" customFormat="1" ht="12.75" spans="1:5">
      <c r="A33" s="105" t="s">
        <v>111</v>
      </c>
      <c r="B33" s="277"/>
      <c r="C33" s="272"/>
      <c r="D33" s="318"/>
      <c r="E33" s="319"/>
    </row>
    <row r="34" s="1" customFormat="1" ht="12.75" spans="1:5">
      <c r="A34" s="99"/>
      <c r="B34" s="117" t="s">
        <v>112</v>
      </c>
      <c r="C34" s="315"/>
      <c r="D34" s="315"/>
      <c r="E34" s="320">
        <f>SUM(E20:E24)</f>
        <v>0</v>
      </c>
    </row>
    <row r="35" spans="3:5">
      <c r="C35" s="286"/>
      <c r="D35" s="286"/>
      <c r="E35" s="286"/>
    </row>
    <row r="36" spans="3:5">
      <c r="C36" s="286"/>
      <c r="D36" s="286"/>
      <c r="E36" s="286"/>
    </row>
    <row r="37" s="1" customFormat="1" ht="12.75" spans="1:5">
      <c r="A37" s="111" t="s">
        <v>113</v>
      </c>
      <c r="B37" s="111"/>
      <c r="C37" s="111"/>
      <c r="D37" s="111"/>
      <c r="E37" s="111"/>
    </row>
    <row r="38" s="1" customFormat="1" ht="25.5" spans="3:5">
      <c r="C38" s="98" t="s">
        <v>51</v>
      </c>
      <c r="D38" s="135"/>
      <c r="E38" s="202" t="s">
        <v>114</v>
      </c>
    </row>
    <row r="39" s="1" customFormat="1" ht="12.75" spans="1:5">
      <c r="A39" s="134" t="s">
        <v>115</v>
      </c>
      <c r="B39" s="98" t="s">
        <v>116</v>
      </c>
      <c r="C39" s="287" t="s">
        <v>436</v>
      </c>
      <c r="D39" s="318"/>
      <c r="E39" s="321"/>
    </row>
    <row r="40" s="1" customFormat="1" ht="12.75" spans="1:5">
      <c r="A40" s="134" t="s">
        <v>117</v>
      </c>
      <c r="B40" s="98" t="s">
        <v>118</v>
      </c>
      <c r="C40" s="272"/>
      <c r="D40" s="318"/>
      <c r="E40" s="322">
        <v>2</v>
      </c>
    </row>
    <row r="41" s="1" customFormat="1" ht="12.75" spans="1:5">
      <c r="A41" s="134" t="s">
        <v>119</v>
      </c>
      <c r="B41" s="98" t="s">
        <v>120</v>
      </c>
      <c r="C41" s="272" t="s">
        <v>437</v>
      </c>
      <c r="D41" s="318"/>
      <c r="E41" s="322">
        <v>26</v>
      </c>
    </row>
    <row r="42" s="1" customFormat="1" ht="12.75" spans="1:5">
      <c r="A42" s="134" t="s">
        <v>122</v>
      </c>
      <c r="B42" s="98" t="s">
        <v>123</v>
      </c>
      <c r="C42" s="98" t="s">
        <v>124</v>
      </c>
      <c r="D42" s="318"/>
      <c r="E42" s="323">
        <f>E40*E41</f>
        <v>52</v>
      </c>
    </row>
    <row r="43" s="1" customFormat="1" ht="12.75" spans="1:5">
      <c r="A43" s="134" t="s">
        <v>125</v>
      </c>
      <c r="B43" s="98" t="s">
        <v>126</v>
      </c>
      <c r="C43" s="98" t="s">
        <v>127</v>
      </c>
      <c r="D43" s="318"/>
      <c r="E43" s="102">
        <f>E39*E42</f>
        <v>0</v>
      </c>
    </row>
    <row r="44" s="1" customFormat="1" ht="25.5" spans="1:5">
      <c r="A44" s="134" t="s">
        <v>128</v>
      </c>
      <c r="B44" s="324" t="s">
        <v>129</v>
      </c>
      <c r="C44" s="272" t="s">
        <v>130</v>
      </c>
      <c r="D44" s="318"/>
      <c r="E44" s="102">
        <f>ROUNDDOWN('Módulo 1 - Remuneração'!E20*6/100,2)</f>
        <v>0</v>
      </c>
    </row>
    <row r="45" s="1" customFormat="1" ht="12.75" spans="1:5">
      <c r="A45" s="99"/>
      <c r="B45" s="117" t="s">
        <v>131</v>
      </c>
      <c r="C45" s="98" t="s">
        <v>132</v>
      </c>
      <c r="D45" s="318"/>
      <c r="E45" s="325">
        <f>E43-E44</f>
        <v>0</v>
      </c>
    </row>
    <row r="46" spans="3:5">
      <c r="C46" s="286"/>
      <c r="D46" s="286"/>
      <c r="E46" s="286"/>
    </row>
    <row r="47" spans="1:5">
      <c r="A47" s="51" t="s">
        <v>133</v>
      </c>
      <c r="C47" s="286"/>
      <c r="D47" s="286"/>
      <c r="E47" s="286"/>
    </row>
    <row r="48" ht="31.5" customHeight="1" spans="1:5">
      <c r="A48" s="326" t="s">
        <v>438</v>
      </c>
      <c r="B48" s="326"/>
      <c r="C48" s="326"/>
      <c r="D48" s="326"/>
      <c r="E48" s="326"/>
    </row>
    <row r="49" ht="43.5" customHeight="1" spans="1:5">
      <c r="A49" s="327" t="s">
        <v>135</v>
      </c>
      <c r="B49" s="327"/>
      <c r="C49" s="327"/>
      <c r="D49" s="327"/>
      <c r="E49" s="327"/>
    </row>
    <row r="50" spans="5:5">
      <c r="E50" s="2" t="s">
        <v>439</v>
      </c>
    </row>
  </sheetData>
  <sheetProtection password="8B6C" sheet="1" selectLockedCells="1" objects="1"/>
  <mergeCells count="13"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  <mergeCell ref="A48:E48"/>
    <mergeCell ref="A49:E49"/>
  </mergeCells>
  <pageMargins left="1.18110236220472" right="0.78740157480315" top="1.18110236220472" bottom="0.78740157480315" header="0.31496062992126" footer="0.31496062992126"/>
  <pageSetup paperSize="9" scale="83" fitToHeight="8" orientation="landscape"/>
  <headerFooter alignWithMargins="0"/>
  <rowBreaks count="1" manualBreakCount="1">
    <brk id="36" max="255" man="1"/>
  </rowBreaks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9"/>
  <sheetViews>
    <sheetView showGridLines="0" zoomScaleSheetLayoutView="115" workbookViewId="0">
      <pane ySplit="1" topLeftCell="A85" activePane="bottomLeft" state="frozen"/>
      <selection/>
      <selection pane="bottomLeft" activeCell="D28" sqref="D28"/>
    </sheetView>
  </sheetViews>
  <sheetFormatPr defaultColWidth="9" defaultRowHeight="15" outlineLevelCol="4"/>
  <cols>
    <col min="1" max="1" width="9.14285714285714" style="2"/>
    <col min="2" max="2" width="52.8571428571429" style="2" customWidth="1"/>
    <col min="3" max="3" width="52.4285714285714" style="2" customWidth="1"/>
    <col min="4" max="5" width="15.7142857142857" style="2" customWidth="1"/>
    <col min="6" max="6" width="19.7142857142857" style="2" customWidth="1"/>
    <col min="7" max="16384" width="9.14285714285714" style="2"/>
  </cols>
  <sheetData>
    <row r="1" ht="15.75" spans="1:5">
      <c r="A1" s="3" t="s">
        <v>136</v>
      </c>
      <c r="B1" s="3"/>
      <c r="C1" s="4"/>
      <c r="D1" s="4"/>
      <c r="E1" s="4"/>
    </row>
    <row r="3" s="1" customFormat="1" customHeight="1" spans="1:5">
      <c r="A3" s="1" t="s">
        <v>30</v>
      </c>
      <c r="C3" s="93" t="str">
        <f>'B -Identificação da contratação'!B3</f>
        <v>TRIBUNAL REGIONAL ELEITORAL DE MATO GROSSO DO SUL</v>
      </c>
      <c r="D3" s="93"/>
      <c r="E3" s="93"/>
    </row>
    <row r="4" s="1" customFormat="1" customHeight="1" spans="1:5">
      <c r="A4" s="1" t="s">
        <v>32</v>
      </c>
      <c r="C4" s="93" t="str">
        <f>IF('B -Identificação da contratação'!B4="","",'B -Identificação da contratação'!B4)</f>
        <v>SEI 0006926-11.2023.6.12.8000  (Pregão 19/2024)</v>
      </c>
      <c r="D4" s="93"/>
      <c r="E4" s="93"/>
    </row>
    <row r="5" s="1" customFormat="1" customHeight="1" spans="1:5">
      <c r="A5" s="1" t="s">
        <v>34</v>
      </c>
      <c r="C5" s="94">
        <f>IF('B -Identificação da contratação'!B5="","",'B -Identificação da contratação'!B5)</f>
        <v>45428</v>
      </c>
      <c r="D5" s="94"/>
      <c r="E5" s="94"/>
    </row>
    <row r="6" s="1" customFormat="1" ht="7.5" customHeight="1" spans="3:5">
      <c r="C6" s="16"/>
      <c r="D6" s="16"/>
      <c r="E6" s="16"/>
    </row>
    <row r="7" s="1" customFormat="1" customHeight="1" spans="1:5">
      <c r="A7" s="1" t="s">
        <v>47</v>
      </c>
      <c r="C7" s="93" t="str">
        <f>IF('A - Identificação da empresa'!B4="","",'A - Identificação da empresa'!B4)</f>
        <v/>
      </c>
      <c r="D7" s="93"/>
      <c r="E7" s="93"/>
    </row>
    <row r="8" s="1" customFormat="1" customHeight="1" spans="1:5">
      <c r="A8" s="1" t="s">
        <v>4</v>
      </c>
      <c r="C8" s="93" t="str">
        <f>IF('A - Identificação da empresa'!B6="","",'A - Identificação da empresa'!B6)</f>
        <v/>
      </c>
      <c r="D8" s="93"/>
      <c r="E8" s="93"/>
    </row>
    <row r="9" s="1" customFormat="1" ht="7.5" customHeight="1" spans="3:5">
      <c r="C9" s="16"/>
      <c r="D9" s="16"/>
      <c r="E9" s="16"/>
    </row>
    <row r="10" s="1" customFormat="1" customHeight="1" spans="1:5">
      <c r="A10" s="1" t="s">
        <v>35</v>
      </c>
      <c r="C10" s="93" t="str">
        <f>IF('B -Identificação da contratação'!B7="","",'B -Identificação da contratação'!B7)</f>
        <v>Auxiliar de apoio às Eleições 2024</v>
      </c>
      <c r="D10" s="93"/>
      <c r="E10" s="93"/>
    </row>
    <row r="11" s="1" customFormat="1" customHeight="1" spans="1:5">
      <c r="A11" s="1" t="s">
        <v>48</v>
      </c>
      <c r="C11" s="93" t="str">
        <f>IF('B -Identificação da contratação'!B8="","",'B -Identificação da contratação'!B8)</f>
        <v>Auxiliar Administrativo</v>
      </c>
      <c r="D11" s="93"/>
      <c r="E11" s="93"/>
    </row>
    <row r="12" s="1" customFormat="1" customHeight="1" spans="1:5">
      <c r="A12" s="1" t="s">
        <v>39</v>
      </c>
      <c r="C12" s="95" t="str">
        <f>IF('B -Identificação da contratação'!B9="","",'B -Identificação da contratação'!B9)</f>
        <v>44 horas</v>
      </c>
      <c r="D12" s="9" t="s">
        <v>49</v>
      </c>
      <c r="E12" s="93">
        <f>IF('B -Identificação da contratação'!E9="","",'B -Identificação da contratação'!E9)</f>
        <v>218</v>
      </c>
    </row>
    <row r="13" s="1" customFormat="1" customHeight="1" spans="1:5">
      <c r="A13" s="1" t="s">
        <v>42</v>
      </c>
      <c r="C13" s="93" t="str">
        <f>IF('B -Identificação da contratação'!B10="","",'B -Identificação da contratação'!B10)</f>
        <v>Unidades da Justiça Eleitoral de Mato Grosso do Sul</v>
      </c>
      <c r="D13" s="93"/>
      <c r="E13" s="93"/>
    </row>
    <row r="14" s="1" customFormat="1" customHeight="1" spans="1:5">
      <c r="A14" s="1" t="s">
        <v>44</v>
      </c>
      <c r="C14" s="93" t="str">
        <f>IF('B -Identificação da contratação'!B11="","",'B -Identificação da contratação'!B11)</f>
        <v/>
      </c>
      <c r="D14" s="93"/>
      <c r="E14" s="93"/>
    </row>
    <row r="15" s="1" customFormat="1" customHeight="1" spans="1:5">
      <c r="A15" s="1" t="s">
        <v>37</v>
      </c>
      <c r="C15" s="93" t="str">
        <f>C11</f>
        <v>Auxiliar Administrativo</v>
      </c>
      <c r="D15" s="93"/>
      <c r="E15" s="93"/>
    </row>
    <row r="16" s="1" customFormat="1" customHeight="1" spans="1:5">
      <c r="A16" s="1" t="s">
        <v>45</v>
      </c>
      <c r="C16" s="94" t="str">
        <f>IF('B -Identificação da contratação'!B12="","",'B -Identificação da contratação'!B12)</f>
        <v/>
      </c>
      <c r="D16" s="94"/>
      <c r="E16" s="94"/>
    </row>
    <row r="17" s="1" customFormat="1" ht="12.75" spans="3:5">
      <c r="C17" s="96"/>
      <c r="D17" s="96"/>
      <c r="E17" s="96"/>
    </row>
    <row r="18" s="1" customFormat="1" ht="12.75" spans="1:5">
      <c r="A18" s="97" t="s">
        <v>137</v>
      </c>
      <c r="B18" s="97"/>
      <c r="C18" s="97"/>
      <c r="D18" s="97"/>
      <c r="E18" s="97"/>
    </row>
    <row r="19" s="1" customFormat="1" ht="12.75"/>
    <row r="20" s="1" customFormat="1" ht="12.75" spans="1:5">
      <c r="A20" s="111" t="s">
        <v>138</v>
      </c>
      <c r="B20" s="111"/>
      <c r="C20" s="98" t="s">
        <v>51</v>
      </c>
      <c r="D20" s="42" t="s">
        <v>139</v>
      </c>
      <c r="E20" s="42" t="s">
        <v>52</v>
      </c>
    </row>
    <row r="21" s="1" customFormat="1" ht="12.75" spans="1:5">
      <c r="A21" s="98" t="s">
        <v>140</v>
      </c>
      <c r="B21" s="98" t="s">
        <v>141</v>
      </c>
      <c r="C21" s="272" t="s">
        <v>142</v>
      </c>
      <c r="D21" s="273">
        <v>0</v>
      </c>
      <c r="E21" s="274">
        <f>ROUNDUP('Módulo 1 - Remuneração'!$E$37*D21,2)</f>
        <v>0</v>
      </c>
    </row>
    <row r="22" s="1" customFormat="1" ht="12.75" spans="1:5">
      <c r="A22" s="98" t="s">
        <v>143</v>
      </c>
      <c r="B22" s="98" t="s">
        <v>144</v>
      </c>
      <c r="C22" s="272" t="s">
        <v>145</v>
      </c>
      <c r="D22" s="275">
        <v>0.08</v>
      </c>
      <c r="E22" s="274">
        <f>ROUNDUP('Módulo 1 - Remuneração'!$E$37*D22,2)</f>
        <v>0</v>
      </c>
    </row>
    <row r="23" s="1" customFormat="1" ht="12.75" spans="1:5">
      <c r="A23" s="98" t="s">
        <v>146</v>
      </c>
      <c r="B23" s="98" t="s">
        <v>147</v>
      </c>
      <c r="C23" s="272" t="s">
        <v>148</v>
      </c>
      <c r="D23" s="275">
        <v>0.015</v>
      </c>
      <c r="E23" s="274">
        <f>ROUNDUP('Módulo 1 - Remuneração'!$E$37*D23,2)</f>
        <v>0</v>
      </c>
    </row>
    <row r="24" s="1" customFormat="1" ht="12.75" spans="1:5">
      <c r="A24" s="98" t="s">
        <v>149</v>
      </c>
      <c r="B24" s="98" t="s">
        <v>150</v>
      </c>
      <c r="C24" s="272" t="s">
        <v>148</v>
      </c>
      <c r="D24" s="275">
        <v>0.01</v>
      </c>
      <c r="E24" s="274">
        <f>ROUNDUP('Módulo 1 - Remuneração'!$E$37*D24,2)</f>
        <v>0</v>
      </c>
    </row>
    <row r="25" s="1" customFormat="1" ht="12.75" spans="1:5">
      <c r="A25" s="98" t="s">
        <v>151</v>
      </c>
      <c r="B25" s="98" t="s">
        <v>152</v>
      </c>
      <c r="C25" s="272" t="s">
        <v>148</v>
      </c>
      <c r="D25" s="275">
        <v>0.002</v>
      </c>
      <c r="E25" s="274">
        <f>ROUNDUP('Módulo 1 - Remuneração'!$E$37*D25,2)</f>
        <v>0</v>
      </c>
    </row>
    <row r="26" s="1" customFormat="1" ht="12.75" spans="1:5">
      <c r="A26" s="98" t="s">
        <v>153</v>
      </c>
      <c r="B26" s="98" t="s">
        <v>154</v>
      </c>
      <c r="C26" s="272" t="s">
        <v>148</v>
      </c>
      <c r="D26" s="275">
        <v>0.006</v>
      </c>
      <c r="E26" s="274">
        <f>ROUNDUP('Módulo 1 - Remuneração'!$E$37*D26,2)</f>
        <v>0</v>
      </c>
    </row>
    <row r="27" s="1" customFormat="1" ht="12.75" spans="1:5">
      <c r="A27" s="98" t="s">
        <v>155</v>
      </c>
      <c r="B27" s="98" t="s">
        <v>156</v>
      </c>
      <c r="C27" s="272" t="s">
        <v>148</v>
      </c>
      <c r="D27" s="275">
        <v>0.025</v>
      </c>
      <c r="E27" s="274">
        <f>ROUNDUP('Módulo 1 - Remuneração'!$E$37*D27,2)</f>
        <v>0</v>
      </c>
    </row>
    <row r="28" s="1" customFormat="1" ht="12.75" spans="1:5">
      <c r="A28" s="98" t="s">
        <v>157</v>
      </c>
      <c r="B28" s="98" t="s">
        <v>158</v>
      </c>
      <c r="C28" s="272" t="s">
        <v>159</v>
      </c>
      <c r="D28" s="276">
        <v>0</v>
      </c>
      <c r="E28" s="274">
        <f>ROUNDUP('Módulo 1 - Remuneração'!$E$37*D28,2)</f>
        <v>0</v>
      </c>
    </row>
    <row r="29" s="1" customFormat="1" ht="12.75" spans="1:5">
      <c r="A29" s="98" t="s">
        <v>160</v>
      </c>
      <c r="B29" s="98" t="s">
        <v>70</v>
      </c>
      <c r="C29" s="262" t="s">
        <v>161</v>
      </c>
      <c r="D29" s="275">
        <f>SUM(D30:D35)</f>
        <v>0</v>
      </c>
      <c r="E29" s="274">
        <f>SUM(E30:E35)</f>
        <v>0</v>
      </c>
    </row>
    <row r="30" s="1" customFormat="1" ht="12.75" spans="1:5">
      <c r="A30" s="105" t="s">
        <v>162</v>
      </c>
      <c r="B30" s="277"/>
      <c r="C30" s="272"/>
      <c r="D30" s="276">
        <v>0</v>
      </c>
      <c r="E30" s="274">
        <f>ROUNDUP('Módulo 1 - Remuneração'!$E$37*D30,2)</f>
        <v>0</v>
      </c>
    </row>
    <row r="31" s="1" customFormat="1" ht="12.75" spans="1:5">
      <c r="A31" s="105" t="s">
        <v>163</v>
      </c>
      <c r="B31" s="277"/>
      <c r="C31" s="272"/>
      <c r="D31" s="276">
        <v>0</v>
      </c>
      <c r="E31" s="274">
        <f>ROUNDUP('Módulo 1 - Remuneração'!$E$37*D31,2)</f>
        <v>0</v>
      </c>
    </row>
    <row r="32" s="1" customFormat="1" ht="12.75" spans="1:5">
      <c r="A32" s="105" t="s">
        <v>164</v>
      </c>
      <c r="B32" s="277"/>
      <c r="C32" s="272"/>
      <c r="D32" s="276">
        <v>0</v>
      </c>
      <c r="E32" s="274">
        <f>ROUNDUP('Módulo 1 - Remuneração'!$E$37*D32,2)</f>
        <v>0</v>
      </c>
    </row>
    <row r="33" s="1" customFormat="1" ht="12.75" spans="1:5">
      <c r="A33" s="105" t="s">
        <v>165</v>
      </c>
      <c r="B33" s="277"/>
      <c r="C33" s="272"/>
      <c r="D33" s="276">
        <v>0</v>
      </c>
      <c r="E33" s="274">
        <f>ROUNDUP('Módulo 1 - Remuneração'!$E$37*D33,2)</f>
        <v>0</v>
      </c>
    </row>
    <row r="34" s="1" customFormat="1" ht="12.75" spans="1:5">
      <c r="A34" s="105" t="s">
        <v>166</v>
      </c>
      <c r="B34" s="277"/>
      <c r="C34" s="272"/>
      <c r="D34" s="276">
        <v>0</v>
      </c>
      <c r="E34" s="274">
        <f>ROUNDUP('Módulo 1 - Remuneração'!$E$37*D34,2)</f>
        <v>0</v>
      </c>
    </row>
    <row r="35" s="1" customFormat="1" ht="13.5" spans="1:5">
      <c r="A35" s="116" t="s">
        <v>167</v>
      </c>
      <c r="B35" s="278"/>
      <c r="C35" s="279"/>
      <c r="D35" s="280">
        <v>0</v>
      </c>
      <c r="E35" s="274">
        <f>ROUNDUP('Módulo 1 - Remuneração'!$E$37*D35,2)</f>
        <v>0</v>
      </c>
    </row>
    <row r="36" s="1" customFormat="1" ht="13.5" spans="1:5">
      <c r="A36" s="281"/>
      <c r="B36" s="282" t="s">
        <v>168</v>
      </c>
      <c r="C36" s="283"/>
      <c r="D36" s="284">
        <f>SUM(D21:D29)</f>
        <v>0.138</v>
      </c>
      <c r="E36" s="285">
        <f>SUM(E21:E29)</f>
        <v>0</v>
      </c>
    </row>
    <row r="37" spans="3:5">
      <c r="C37" s="286"/>
      <c r="D37" s="286"/>
      <c r="E37" s="286"/>
    </row>
    <row r="38" s="1" customFormat="1" ht="12.75" spans="1:5">
      <c r="A38" s="111" t="s">
        <v>169</v>
      </c>
      <c r="B38" s="119"/>
      <c r="C38" s="120" t="s">
        <v>51</v>
      </c>
      <c r="D38" s="121" t="s">
        <v>139</v>
      </c>
      <c r="E38" s="39" t="s">
        <v>52</v>
      </c>
    </row>
    <row r="39" s="1" customFormat="1" ht="12.75" spans="1:5">
      <c r="A39" s="98" t="s">
        <v>170</v>
      </c>
      <c r="B39" s="98" t="s">
        <v>171</v>
      </c>
      <c r="C39" s="287" t="s">
        <v>172</v>
      </c>
      <c r="D39" s="288"/>
      <c r="E39" s="274">
        <f>ROUNDUP('Módulo 1 - Remuneração'!$E$37*D39,2)</f>
        <v>0</v>
      </c>
    </row>
    <row r="40" s="1" customFormat="1" ht="12.75" spans="1:5">
      <c r="A40" s="98" t="s">
        <v>173</v>
      </c>
      <c r="B40" s="98" t="s">
        <v>174</v>
      </c>
      <c r="C40" s="287" t="s">
        <v>175</v>
      </c>
      <c r="D40" s="288"/>
      <c r="E40" s="274">
        <f>ROUNDUP('Módulo 1 - Remuneração'!$E$37*D40,2)</f>
        <v>0</v>
      </c>
    </row>
    <row r="41" s="1" customFormat="1" ht="12.75" spans="1:5">
      <c r="A41" s="99"/>
      <c r="B41" s="117" t="s">
        <v>176</v>
      </c>
      <c r="C41" s="262" t="s">
        <v>177</v>
      </c>
      <c r="D41" s="275">
        <f>SUM(D39:D40)</f>
        <v>0</v>
      </c>
      <c r="E41" s="289">
        <f>SUM(E39:E40)</f>
        <v>0</v>
      </c>
    </row>
    <row r="42" s="1" customFormat="1" ht="26.25" spans="1:5">
      <c r="A42" s="120" t="s">
        <v>178</v>
      </c>
      <c r="B42" s="290" t="s">
        <v>179</v>
      </c>
      <c r="C42" s="291" t="s">
        <v>180</v>
      </c>
      <c r="D42" s="292">
        <f>ROUNDUP(D41*$D$36,5)</f>
        <v>0</v>
      </c>
      <c r="E42" s="293">
        <f>ROUNDUP('Módulo 1 - Remuneração'!$E$37*D42,2)</f>
        <v>0</v>
      </c>
    </row>
    <row r="43" s="1" customFormat="1" ht="13.5" spans="1:5">
      <c r="A43" s="281"/>
      <c r="B43" s="282" t="s">
        <v>181</v>
      </c>
      <c r="C43" s="283"/>
      <c r="D43" s="284">
        <f>SUM(D41:D42)</f>
        <v>0</v>
      </c>
      <c r="E43" s="285">
        <f>SUM(E41:E42)</f>
        <v>0</v>
      </c>
    </row>
    <row r="44" s="1" customFormat="1" ht="12.75"/>
    <row r="45" s="1" customFormat="1" ht="12.75" spans="1:5">
      <c r="A45" s="111" t="s">
        <v>182</v>
      </c>
      <c r="B45" s="111"/>
      <c r="C45" s="120" t="s">
        <v>51</v>
      </c>
      <c r="D45" s="121" t="s">
        <v>139</v>
      </c>
      <c r="E45" s="39" t="s">
        <v>52</v>
      </c>
    </row>
    <row r="46" s="1" customFormat="1" ht="12.75" spans="1:5">
      <c r="A46" s="98" t="s">
        <v>183</v>
      </c>
      <c r="B46" s="98" t="s">
        <v>184</v>
      </c>
      <c r="C46" s="287" t="s">
        <v>185</v>
      </c>
      <c r="D46" s="288">
        <v>0.0833</v>
      </c>
      <c r="E46" s="274">
        <f>ROUNDUP('Módulo 1 - Remuneração'!$E$37*D46,2)</f>
        <v>0</v>
      </c>
    </row>
    <row r="47" s="1" customFormat="1" ht="12.75" spans="1:5">
      <c r="A47" s="98" t="s">
        <v>186</v>
      </c>
      <c r="B47" s="98" t="s">
        <v>187</v>
      </c>
      <c r="C47" s="287" t="s">
        <v>188</v>
      </c>
      <c r="D47" s="288">
        <v>0.0028</v>
      </c>
      <c r="E47" s="274">
        <f>ROUNDUP('Módulo 1 - Remuneração'!$E$37*D47,2)</f>
        <v>0</v>
      </c>
    </row>
    <row r="48" s="1" customFormat="1" ht="12.75" spans="1:5">
      <c r="A48" s="98" t="s">
        <v>189</v>
      </c>
      <c r="B48" s="98" t="s">
        <v>190</v>
      </c>
      <c r="C48" s="287" t="s">
        <v>191</v>
      </c>
      <c r="D48" s="288">
        <v>0.0003</v>
      </c>
      <c r="E48" s="274">
        <f>ROUNDUP('Módulo 1 - Remuneração'!$E$37*D48,2)</f>
        <v>0</v>
      </c>
    </row>
    <row r="49" s="1" customFormat="1" ht="12.75" spans="1:5">
      <c r="A49" s="98" t="s">
        <v>192</v>
      </c>
      <c r="B49" s="98" t="s">
        <v>193</v>
      </c>
      <c r="C49" s="287" t="s">
        <v>194</v>
      </c>
      <c r="D49" s="288">
        <v>0.0167</v>
      </c>
      <c r="E49" s="274">
        <f>ROUNDUP('Módulo 1 - Remuneração'!$E$37*D49,2)</f>
        <v>0</v>
      </c>
    </row>
    <row r="50" s="1" customFormat="1" ht="12.75" spans="1:5">
      <c r="A50" s="98" t="s">
        <v>195</v>
      </c>
      <c r="B50" s="98" t="s">
        <v>196</v>
      </c>
      <c r="C50" s="287" t="s">
        <v>197</v>
      </c>
      <c r="D50" s="288">
        <v>0.0004</v>
      </c>
      <c r="E50" s="274">
        <f>ROUNDUP('Módulo 1 - Remuneração'!$E$37*D50,2)</f>
        <v>0</v>
      </c>
    </row>
    <row r="51" s="1" customFormat="1" ht="12.75" spans="1:5">
      <c r="A51" s="98" t="s">
        <v>198</v>
      </c>
      <c r="B51" s="98" t="s">
        <v>199</v>
      </c>
      <c r="C51" s="287" t="s">
        <v>200</v>
      </c>
      <c r="D51" s="288">
        <v>0.0005</v>
      </c>
      <c r="E51" s="274">
        <f>ROUNDUP('Módulo 1 - Remuneração'!$E$37*D51,2)</f>
        <v>0</v>
      </c>
    </row>
    <row r="52" s="1" customFormat="1" ht="12.75" spans="1:5">
      <c r="A52" s="98" t="s">
        <v>201</v>
      </c>
      <c r="B52" s="98" t="s">
        <v>70</v>
      </c>
      <c r="C52" s="262" t="s">
        <v>202</v>
      </c>
      <c r="D52" s="294">
        <f>SUM(D53:D58)</f>
        <v>0</v>
      </c>
      <c r="E52" s="274">
        <f>SUM(E53:E58)</f>
        <v>0</v>
      </c>
    </row>
    <row r="53" s="1" customFormat="1" ht="12.75" spans="1:5">
      <c r="A53" s="105" t="s">
        <v>203</v>
      </c>
      <c r="B53" s="277"/>
      <c r="C53" s="272"/>
      <c r="D53" s="276">
        <v>0</v>
      </c>
      <c r="E53" s="274">
        <f>ROUNDUP('Módulo 1 - Remuneração'!$E$37*D53,2)</f>
        <v>0</v>
      </c>
    </row>
    <row r="54" s="1" customFormat="1" ht="12.75" spans="1:5">
      <c r="A54" s="105" t="s">
        <v>204</v>
      </c>
      <c r="B54" s="277"/>
      <c r="C54" s="272"/>
      <c r="D54" s="276">
        <v>0</v>
      </c>
      <c r="E54" s="274">
        <f>ROUNDUP('Módulo 1 - Remuneração'!$E$37*D54,2)</f>
        <v>0</v>
      </c>
    </row>
    <row r="55" s="1" customFormat="1" ht="12.75" spans="1:5">
      <c r="A55" s="105" t="s">
        <v>205</v>
      </c>
      <c r="B55" s="277"/>
      <c r="C55" s="272"/>
      <c r="D55" s="276">
        <v>0</v>
      </c>
      <c r="E55" s="274">
        <f>ROUNDUP('Módulo 1 - Remuneração'!$E$37*D55,2)</f>
        <v>0</v>
      </c>
    </row>
    <row r="56" s="1" customFormat="1" ht="12.75" spans="1:5">
      <c r="A56" s="105" t="s">
        <v>206</v>
      </c>
      <c r="B56" s="277"/>
      <c r="C56" s="272"/>
      <c r="D56" s="276">
        <v>0</v>
      </c>
      <c r="E56" s="274">
        <f>ROUNDUP('Módulo 1 - Remuneração'!$E$37*D56,2)</f>
        <v>0</v>
      </c>
    </row>
    <row r="57" s="1" customFormat="1" ht="12.75" spans="1:5">
      <c r="A57" s="105" t="s">
        <v>207</v>
      </c>
      <c r="B57" s="277"/>
      <c r="C57" s="272"/>
      <c r="D57" s="276">
        <v>0</v>
      </c>
      <c r="E57" s="274">
        <f>ROUNDUP('Módulo 1 - Remuneração'!$E$37*D57,2)</f>
        <v>0</v>
      </c>
    </row>
    <row r="58" s="1" customFormat="1" ht="12.75" spans="1:5">
      <c r="A58" s="116" t="s">
        <v>208</v>
      </c>
      <c r="B58" s="278"/>
      <c r="C58" s="279"/>
      <c r="D58" s="276">
        <v>0</v>
      </c>
      <c r="E58" s="274">
        <f>ROUNDUP('Módulo 1 - Remuneração'!$E$37*D58,2)</f>
        <v>0</v>
      </c>
    </row>
    <row r="59" s="1" customFormat="1" ht="12.75" spans="1:5">
      <c r="A59" s="99"/>
      <c r="B59" s="117" t="s">
        <v>176</v>
      </c>
      <c r="C59" s="262" t="s">
        <v>209</v>
      </c>
      <c r="D59" s="294">
        <f>SUM(D46:D52)</f>
        <v>0.104</v>
      </c>
      <c r="E59" s="295">
        <f>SUM(E46:E52)</f>
        <v>0</v>
      </c>
    </row>
    <row r="60" s="1" customFormat="1" ht="26.25" spans="1:5">
      <c r="A60" s="120" t="s">
        <v>210</v>
      </c>
      <c r="B60" s="290" t="s">
        <v>211</v>
      </c>
      <c r="C60" s="291" t="s">
        <v>180</v>
      </c>
      <c r="D60" s="292">
        <f>ROUNDUP(D59*$D$36,5)</f>
        <v>0.01436</v>
      </c>
      <c r="E60" s="293">
        <f>ROUNDUP('Módulo 1 - Remuneração'!$E$37*D60,2)</f>
        <v>0</v>
      </c>
    </row>
    <row r="61" s="1" customFormat="1" ht="13.5" spans="1:5">
      <c r="A61" s="281"/>
      <c r="B61" s="282" t="s">
        <v>212</v>
      </c>
      <c r="C61" s="296"/>
      <c r="D61" s="284">
        <f>SUM(D59:D60)</f>
        <v>0.11836</v>
      </c>
      <c r="E61" s="297">
        <f>SUM(E59:E60)</f>
        <v>0</v>
      </c>
    </row>
    <row r="62" s="1" customFormat="1" ht="12.75" spans="2:5">
      <c r="B62" s="7"/>
      <c r="C62" s="133"/>
      <c r="D62" s="133"/>
      <c r="E62" s="133"/>
    </row>
    <row r="63" s="1" customFormat="1" ht="12.75" spans="1:5">
      <c r="A63" s="111" t="s">
        <v>213</v>
      </c>
      <c r="B63" s="119"/>
      <c r="C63" s="120" t="s">
        <v>51</v>
      </c>
      <c r="D63" s="121" t="s">
        <v>139</v>
      </c>
      <c r="E63" s="39" t="s">
        <v>52</v>
      </c>
    </row>
    <row r="64" s="1" customFormat="1" ht="12.75" spans="1:5">
      <c r="A64" s="98" t="s">
        <v>214</v>
      </c>
      <c r="B64" s="98" t="s">
        <v>215</v>
      </c>
      <c r="C64" s="287" t="s">
        <v>216</v>
      </c>
      <c r="D64" s="298"/>
      <c r="E64" s="274">
        <f>ROUNDUP('Módulo 1 - Remuneração'!$E$37*D64,2)</f>
        <v>0</v>
      </c>
    </row>
    <row r="65" s="1" customFormat="1" ht="25.5" spans="1:5">
      <c r="A65" s="98" t="s">
        <v>217</v>
      </c>
      <c r="B65" s="134" t="s">
        <v>218</v>
      </c>
      <c r="C65" s="262" t="s">
        <v>219</v>
      </c>
      <c r="D65" s="299">
        <f>ROUNDUP(D64*$D$22,5)</f>
        <v>0</v>
      </c>
      <c r="E65" s="274">
        <f>ROUNDUP('Módulo 1 - Remuneração'!$E$37*D65,2)</f>
        <v>0</v>
      </c>
    </row>
    <row r="66" s="1" customFormat="1" ht="12.75" spans="1:5">
      <c r="A66" s="98" t="s">
        <v>220</v>
      </c>
      <c r="B66" s="98" t="s">
        <v>221</v>
      </c>
      <c r="C66" s="287" t="s">
        <v>222</v>
      </c>
      <c r="D66" s="298"/>
      <c r="E66" s="274">
        <f>ROUNDUP('Módulo 1 - Remuneração'!$E$37*D66,2)</f>
        <v>0</v>
      </c>
    </row>
    <row r="67" s="1" customFormat="1" ht="12.75" spans="1:5">
      <c r="A67" s="98" t="s">
        <v>223</v>
      </c>
      <c r="B67" s="98" t="s">
        <v>224</v>
      </c>
      <c r="C67" s="287" t="s">
        <v>216</v>
      </c>
      <c r="D67" s="298"/>
      <c r="E67" s="274">
        <f>ROUNDUP('Módulo 1 - Remuneração'!$E$37*D67,2)</f>
        <v>0</v>
      </c>
    </row>
    <row r="68" s="1" customFormat="1" ht="25.5" spans="1:5">
      <c r="A68" s="98" t="s">
        <v>225</v>
      </c>
      <c r="B68" s="98" t="s">
        <v>226</v>
      </c>
      <c r="C68" s="262" t="s">
        <v>227</v>
      </c>
      <c r="D68" s="294">
        <f>ROUNDUP(D67*$D$36,5)</f>
        <v>0</v>
      </c>
      <c r="E68" s="274">
        <f>ROUNDUP('Módulo 1 - Remuneração'!$E$37*D68,2)</f>
        <v>0</v>
      </c>
    </row>
    <row r="69" s="1" customFormat="1" ht="12.75" spans="1:5">
      <c r="A69" s="98" t="s">
        <v>228</v>
      </c>
      <c r="B69" s="98" t="s">
        <v>229</v>
      </c>
      <c r="C69" s="287" t="s">
        <v>222</v>
      </c>
      <c r="D69" s="298"/>
      <c r="E69" s="274">
        <f>ROUNDUP('Módulo 1 - Remuneração'!$E$37*D69,2)</f>
        <v>0</v>
      </c>
    </row>
    <row r="70" s="1" customFormat="1" ht="12.75" spans="1:5">
      <c r="A70" s="98" t="s">
        <v>230</v>
      </c>
      <c r="B70" s="98" t="s">
        <v>70</v>
      </c>
      <c r="C70" s="262" t="s">
        <v>231</v>
      </c>
      <c r="D70" s="112">
        <f>SUM(D71:D76)</f>
        <v>0</v>
      </c>
      <c r="E70" s="274">
        <f>SUM(E71:E76)</f>
        <v>0</v>
      </c>
    </row>
    <row r="71" s="1" customFormat="1" ht="12.75" spans="1:5">
      <c r="A71" s="105" t="s">
        <v>232</v>
      </c>
      <c r="B71" s="277"/>
      <c r="C71" s="272"/>
      <c r="D71" s="276"/>
      <c r="E71" s="274">
        <f>ROUNDUP('Módulo 1 - Remuneração'!$E$37*D71,2)</f>
        <v>0</v>
      </c>
    </row>
    <row r="72" s="1" customFormat="1" ht="12.75" spans="1:5">
      <c r="A72" s="105" t="s">
        <v>234</v>
      </c>
      <c r="B72" s="277"/>
      <c r="C72" s="272"/>
      <c r="D72" s="276"/>
      <c r="E72" s="274">
        <f>ROUNDUP('Módulo 1 - Remuneração'!$E$37*D72,2)</f>
        <v>0</v>
      </c>
    </row>
    <row r="73" s="1" customFormat="1" ht="12.75" spans="1:5">
      <c r="A73" s="105" t="s">
        <v>235</v>
      </c>
      <c r="B73" s="277"/>
      <c r="C73" s="272"/>
      <c r="D73" s="276"/>
      <c r="E73" s="274">
        <f>ROUNDUP('Módulo 1 - Remuneração'!$E$37*D73,2)</f>
        <v>0</v>
      </c>
    </row>
    <row r="74" s="1" customFormat="1" ht="12.75" spans="1:5">
      <c r="A74" s="105" t="s">
        <v>236</v>
      </c>
      <c r="B74" s="277"/>
      <c r="C74" s="272"/>
      <c r="D74" s="276"/>
      <c r="E74" s="274">
        <f>ROUNDUP('Módulo 1 - Remuneração'!$E$37*D74,2)</f>
        <v>0</v>
      </c>
    </row>
    <row r="75" s="1" customFormat="1" ht="12.75" spans="1:5">
      <c r="A75" s="105" t="s">
        <v>237</v>
      </c>
      <c r="B75" s="277"/>
      <c r="C75" s="272"/>
      <c r="D75" s="276"/>
      <c r="E75" s="274">
        <f>ROUNDUP('Módulo 1 - Remuneração'!$E$37*D75,2)</f>
        <v>0</v>
      </c>
    </row>
    <row r="76" s="1" customFormat="1" ht="13.5" spans="1:5">
      <c r="A76" s="116" t="s">
        <v>238</v>
      </c>
      <c r="B76" s="278"/>
      <c r="C76" s="279"/>
      <c r="D76" s="280"/>
      <c r="E76" s="293">
        <f>ROUNDUP('Módulo 1 - Remuneração'!$E$37*D76,2)</f>
        <v>0</v>
      </c>
    </row>
    <row r="77" s="1" customFormat="1" ht="13.5" spans="1:5">
      <c r="A77" s="281"/>
      <c r="B77" s="282" t="s">
        <v>239</v>
      </c>
      <c r="C77" s="283"/>
      <c r="D77" s="300">
        <f>SUM(D64:D70)</f>
        <v>0</v>
      </c>
      <c r="E77" s="285">
        <f>SUM(E64:E70)</f>
        <v>0</v>
      </c>
    </row>
    <row r="79" s="1" customFormat="1" ht="12.75" spans="1:5">
      <c r="A79" s="111" t="s">
        <v>240</v>
      </c>
      <c r="B79" s="111"/>
      <c r="C79" s="120" t="s">
        <v>51</v>
      </c>
      <c r="D79" s="42" t="s">
        <v>139</v>
      </c>
      <c r="E79" s="42" t="s">
        <v>52</v>
      </c>
    </row>
    <row r="80" s="1" customFormat="1" ht="12.75" spans="1:5">
      <c r="A80" s="98" t="s">
        <v>241</v>
      </c>
      <c r="B80" s="277"/>
      <c r="C80" s="272"/>
      <c r="D80" s="276">
        <v>0</v>
      </c>
      <c r="E80" s="274">
        <f>ROUNDUP('Módulo 1 - Remuneração'!$E$37*D80,2)</f>
        <v>0</v>
      </c>
    </row>
    <row r="81" s="1" customFormat="1" ht="12.75" spans="1:5">
      <c r="A81" s="98" t="s">
        <v>242</v>
      </c>
      <c r="B81" s="277"/>
      <c r="C81" s="272"/>
      <c r="D81" s="276">
        <v>0</v>
      </c>
      <c r="E81" s="274">
        <f>ROUNDUP('Módulo 1 - Remuneração'!$E$37*D81,2)</f>
        <v>0</v>
      </c>
    </row>
    <row r="82" s="1" customFormat="1" ht="12.75" spans="1:5">
      <c r="A82" s="98" t="s">
        <v>243</v>
      </c>
      <c r="B82" s="277"/>
      <c r="C82" s="272"/>
      <c r="D82" s="276">
        <v>0</v>
      </c>
      <c r="E82" s="274">
        <f>ROUNDUP('Módulo 1 - Remuneração'!$E$37*D82,2)</f>
        <v>0</v>
      </c>
    </row>
    <row r="83" s="1" customFormat="1" ht="12.75" spans="1:5">
      <c r="A83" s="98" t="s">
        <v>244</v>
      </c>
      <c r="B83" s="277"/>
      <c r="C83" s="272"/>
      <c r="D83" s="276">
        <v>0</v>
      </c>
      <c r="E83" s="274">
        <f>ROUNDUP('Módulo 1 - Remuneração'!$E$37*D83,2)</f>
        <v>0</v>
      </c>
    </row>
    <row r="84" s="1" customFormat="1" ht="12.75" spans="1:5">
      <c r="A84" s="98" t="s">
        <v>245</v>
      </c>
      <c r="B84" s="277"/>
      <c r="C84" s="272"/>
      <c r="D84" s="276">
        <v>0</v>
      </c>
      <c r="E84" s="274">
        <f>ROUNDUP('Módulo 1 - Remuneração'!$E$37*D84,2)</f>
        <v>0</v>
      </c>
    </row>
    <row r="85" s="1" customFormat="1" ht="13.5" spans="1:5">
      <c r="A85" s="120" t="s">
        <v>246</v>
      </c>
      <c r="B85" s="278"/>
      <c r="C85" s="279"/>
      <c r="D85" s="280">
        <v>0</v>
      </c>
      <c r="E85" s="293">
        <f>ROUNDUP('Módulo 1 - Remuneração'!$E$37*D85,2)</f>
        <v>0</v>
      </c>
    </row>
    <row r="86" s="1" customFormat="1" ht="13.5" spans="1:5">
      <c r="A86" s="281"/>
      <c r="B86" s="282" t="s">
        <v>247</v>
      </c>
      <c r="C86" s="283"/>
      <c r="D86" s="300">
        <f>SUM(D80:D85)</f>
        <v>0</v>
      </c>
      <c r="E86" s="285">
        <f>SUM(E80:E85)</f>
        <v>0</v>
      </c>
    </row>
    <row r="88" ht="15.75" spans="1:5">
      <c r="A88" s="143" t="s">
        <v>248</v>
      </c>
      <c r="B88" s="143"/>
      <c r="C88" s="143"/>
      <c r="D88" s="143"/>
      <c r="E88" s="143"/>
    </row>
    <row r="89" spans="1:5">
      <c r="A89" s="301"/>
      <c r="B89" s="302" t="str">
        <f>A20</f>
        <v>Submódulo 3.1. Encargos previdenciários e FGTS</v>
      </c>
      <c r="C89" s="303"/>
      <c r="D89" s="304">
        <f>D36</f>
        <v>0.138</v>
      </c>
      <c r="E89" s="305">
        <f>E36</f>
        <v>0</v>
      </c>
    </row>
    <row r="90" spans="1:5">
      <c r="A90" s="306"/>
      <c r="B90" s="98" t="str">
        <f>A38</f>
        <v>Submódulo 3.2.  13º Salário e Adicional de férias</v>
      </c>
      <c r="C90" s="135"/>
      <c r="D90" s="145">
        <f>D43</f>
        <v>0</v>
      </c>
      <c r="E90" s="69">
        <f>E43</f>
        <v>0</v>
      </c>
    </row>
    <row r="91" spans="1:5">
      <c r="A91" s="306"/>
      <c r="B91" s="98" t="str">
        <f>A45</f>
        <v>Submódulo 3.3. Custo de Reposição do Profissional Ausente</v>
      </c>
      <c r="C91" s="135"/>
      <c r="D91" s="145">
        <f>D61</f>
        <v>0.11836</v>
      </c>
      <c r="E91" s="69">
        <f>E61</f>
        <v>0</v>
      </c>
    </row>
    <row r="92" spans="1:5">
      <c r="A92" s="306"/>
      <c r="B92" s="126" t="str">
        <f>A63</f>
        <v>Submódulo 3.4. Provisão para Rescisão</v>
      </c>
      <c r="C92" s="135"/>
      <c r="D92" s="145">
        <f>D77</f>
        <v>0</v>
      </c>
      <c r="E92" s="69">
        <f>E77</f>
        <v>0</v>
      </c>
    </row>
    <row r="93" ht="15.75" spans="1:5">
      <c r="A93" s="306"/>
      <c r="B93" s="120" t="str">
        <f>A79</f>
        <v>Submódulo 3.5. Outros encargos sociais e trabalhistas</v>
      </c>
      <c r="C93" s="307"/>
      <c r="D93" s="308">
        <f>D86</f>
        <v>0</v>
      </c>
      <c r="E93" s="309">
        <f>E86</f>
        <v>0</v>
      </c>
    </row>
    <row r="94" ht="15.75" spans="1:5">
      <c r="A94" s="310"/>
      <c r="B94" s="311" t="s">
        <v>249</v>
      </c>
      <c r="C94" s="283"/>
      <c r="D94" s="312">
        <f>SUM(D89:D93)</f>
        <v>0.25636</v>
      </c>
      <c r="E94" s="313">
        <f>SUM(E89:E93)</f>
        <v>0</v>
      </c>
    </row>
    <row r="96" spans="1:1">
      <c r="A96" s="1" t="s">
        <v>133</v>
      </c>
    </row>
    <row r="97" ht="29.25" customHeight="1" spans="1:5">
      <c r="A97" s="239" t="s">
        <v>250</v>
      </c>
      <c r="B97" s="239"/>
      <c r="C97" s="239"/>
      <c r="D97" s="239"/>
      <c r="E97" s="239"/>
    </row>
    <row r="98" spans="1:5">
      <c r="A98" s="253" t="s">
        <v>251</v>
      </c>
      <c r="B98" s="253"/>
      <c r="C98" s="253"/>
      <c r="D98" s="253"/>
      <c r="E98" s="253"/>
    </row>
    <row r="99" ht="28.5" customHeight="1" spans="1:5">
      <c r="A99" s="239" t="s">
        <v>252</v>
      </c>
      <c r="B99" s="239"/>
      <c r="C99" s="239"/>
      <c r="D99" s="239"/>
      <c r="E99" s="239"/>
    </row>
  </sheetData>
  <sheetProtection password="876C" sheet="1" selectLockedCells="1" objects="1" scenarios="1"/>
  <mergeCells count="14"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  <mergeCell ref="A97:E97"/>
    <mergeCell ref="A98:E98"/>
    <mergeCell ref="A99:E99"/>
  </mergeCells>
  <pageMargins left="1.18110236220472" right="0.78740157480315" top="1.18110236220472" bottom="0.78740157480315" header="0.31496062992126" footer="0.31496062992126"/>
  <pageSetup paperSize="9" scale="80" fitToHeight="8" orientation="landscape"/>
  <headerFooter alignWithMargins="0"/>
  <rowBreaks count="2" manualBreakCount="2">
    <brk id="37" max="255" man="1"/>
    <brk id="78" max="25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showGridLines="0" zoomScaleSheetLayoutView="85" workbookViewId="0">
      <pane ySplit="1" topLeftCell="A8" activePane="bottomLeft" state="frozen"/>
      <selection/>
      <selection pane="bottomLeft" activeCell="E29" sqref="E29"/>
    </sheetView>
  </sheetViews>
  <sheetFormatPr defaultColWidth="9" defaultRowHeight="15" outlineLevelCol="5"/>
  <cols>
    <col min="1" max="1" width="9.14285714285714" style="2"/>
    <col min="2" max="2" width="52.8571428571429" style="2" customWidth="1"/>
    <col min="3" max="3" width="52.4285714285714" style="2" customWidth="1"/>
    <col min="4" max="5" width="15.7142857142857" style="2" customWidth="1"/>
    <col min="6" max="16384" width="9.14285714285714" style="2"/>
  </cols>
  <sheetData>
    <row r="1" ht="15.75" spans="1:5">
      <c r="A1" s="3" t="s">
        <v>253</v>
      </c>
      <c r="B1" s="3"/>
      <c r="C1" s="4"/>
      <c r="D1" s="4"/>
      <c r="E1" s="4"/>
    </row>
    <row r="3" s="1" customFormat="1" customHeight="1" spans="1:5">
      <c r="A3" s="1" t="s">
        <v>30</v>
      </c>
      <c r="C3" s="93" t="str">
        <f>'B -Identificação da contratação'!B3</f>
        <v>TRIBUNAL REGIONAL ELEITORAL DE MATO GROSSO DO SUL</v>
      </c>
      <c r="D3" s="93"/>
      <c r="E3" s="93"/>
    </row>
    <row r="4" s="1" customFormat="1" customHeight="1" spans="1:5">
      <c r="A4" s="1" t="s">
        <v>32</v>
      </c>
      <c r="C4" s="93" t="str">
        <f>IF('B -Identificação da contratação'!B4="","",'B -Identificação da contratação'!B4)</f>
        <v>SEI 0006926-11.2023.6.12.8000  (Pregão 19/2024)</v>
      </c>
      <c r="D4" s="93"/>
      <c r="E4" s="93"/>
    </row>
    <row r="5" s="1" customFormat="1" customHeight="1" spans="1:5">
      <c r="A5" s="1" t="s">
        <v>34</v>
      </c>
      <c r="C5" s="94">
        <f>IF('B -Identificação da contratação'!B5="","",'B -Identificação da contratação'!B5)</f>
        <v>45428</v>
      </c>
      <c r="D5" s="94"/>
      <c r="E5" s="94"/>
    </row>
    <row r="6" s="1" customFormat="1" ht="7.5" customHeight="1" spans="3:5">
      <c r="C6" s="16"/>
      <c r="D6" s="16"/>
      <c r="E6" s="16"/>
    </row>
    <row r="7" s="1" customFormat="1" customHeight="1" spans="1:5">
      <c r="A7" s="1" t="s">
        <v>47</v>
      </c>
      <c r="C7" s="93" t="str">
        <f>IF('A - Identificação da empresa'!B4="","",'A - Identificação da empresa'!B4)</f>
        <v/>
      </c>
      <c r="D7" s="93"/>
      <c r="E7" s="93"/>
    </row>
    <row r="8" s="1" customFormat="1" customHeight="1" spans="1:5">
      <c r="A8" s="1" t="s">
        <v>4</v>
      </c>
      <c r="C8" s="93" t="str">
        <f>IF('A - Identificação da empresa'!B6="","",'A - Identificação da empresa'!B6)</f>
        <v/>
      </c>
      <c r="D8" s="93"/>
      <c r="E8" s="93"/>
    </row>
    <row r="9" s="1" customFormat="1" ht="7.5" customHeight="1" spans="3:5">
      <c r="C9" s="16"/>
      <c r="D9" s="16"/>
      <c r="E9" s="16"/>
    </row>
    <row r="10" s="1" customFormat="1" customHeight="1" spans="1:5">
      <c r="A10" s="1" t="s">
        <v>35</v>
      </c>
      <c r="C10" s="93" t="str">
        <f>IF('B -Identificação da contratação'!B7="","",'B -Identificação da contratação'!B7)</f>
        <v>Auxiliar de apoio às Eleições 2024</v>
      </c>
      <c r="D10" s="93"/>
      <c r="E10" s="93"/>
    </row>
    <row r="11" s="1" customFormat="1" customHeight="1" spans="1:5">
      <c r="A11" s="1" t="s">
        <v>48</v>
      </c>
      <c r="C11" s="93" t="str">
        <f>IF('B -Identificação da contratação'!B8="","",'B -Identificação da contratação'!B8)</f>
        <v>Auxiliar Administrativo</v>
      </c>
      <c r="D11" s="93"/>
      <c r="E11" s="93"/>
    </row>
    <row r="12" s="1" customFormat="1" customHeight="1" spans="1:5">
      <c r="A12" s="1" t="s">
        <v>39</v>
      </c>
      <c r="C12" s="95" t="str">
        <f>IF('B -Identificação da contratação'!B9="","",'B -Identificação da contratação'!B9)</f>
        <v>44 horas</v>
      </c>
      <c r="D12" s="9" t="s">
        <v>49</v>
      </c>
      <c r="E12" s="93">
        <f>IF('B -Identificação da contratação'!E9="","",'B -Identificação da contratação'!E9)</f>
        <v>218</v>
      </c>
    </row>
    <row r="13" s="1" customFormat="1" customHeight="1" spans="1:5">
      <c r="A13" s="1" t="s">
        <v>42</v>
      </c>
      <c r="C13" s="93" t="str">
        <f>IF('B -Identificação da contratação'!B10="","",'B -Identificação da contratação'!B10)</f>
        <v>Unidades da Justiça Eleitoral de Mato Grosso do Sul</v>
      </c>
      <c r="D13" s="93"/>
      <c r="E13" s="93"/>
    </row>
    <row r="14" s="1" customFormat="1" customHeight="1" spans="1:5">
      <c r="A14" s="1" t="s">
        <v>44</v>
      </c>
      <c r="C14" s="93" t="str">
        <f>IF('B -Identificação da contratação'!B11="","",'B -Identificação da contratação'!B11)</f>
        <v/>
      </c>
      <c r="D14" s="93"/>
      <c r="E14" s="93"/>
    </row>
    <row r="15" s="1" customFormat="1" customHeight="1" spans="1:5">
      <c r="A15" s="1" t="s">
        <v>37</v>
      </c>
      <c r="C15" s="93" t="str">
        <f>C11</f>
        <v>Auxiliar Administrativo</v>
      </c>
      <c r="D15" s="93"/>
      <c r="E15" s="93"/>
    </row>
    <row r="16" s="1" customFormat="1" customHeight="1" spans="1:5">
      <c r="A16" s="1" t="s">
        <v>45</v>
      </c>
      <c r="C16" s="94" t="str">
        <f>IF('B -Identificação da contratação'!B12="","",'B -Identificação da contratação'!B12)</f>
        <v/>
      </c>
      <c r="D16" s="94"/>
      <c r="E16" s="94"/>
    </row>
    <row r="17" s="1" customFormat="1" ht="12.75" spans="3:5">
      <c r="C17" s="96"/>
      <c r="D17" s="96"/>
      <c r="E17" s="96"/>
    </row>
    <row r="18" s="1" customFormat="1" ht="12.75" spans="1:5">
      <c r="A18" s="143" t="s">
        <v>273</v>
      </c>
      <c r="B18" s="143"/>
      <c r="C18" s="143"/>
      <c r="D18" s="143"/>
      <c r="E18" s="143"/>
    </row>
    <row r="19" s="1" customFormat="1" ht="12.75" spans="1:5">
      <c r="A19" s="144"/>
      <c r="B19" s="98" t="str">
        <f>'Módulo 1 - Remuneração'!A18</f>
        <v>Módulo 1. COMPOSIÇÃO DA REMUNERAÇÃO</v>
      </c>
      <c r="C19" s="135"/>
      <c r="D19" s="256"/>
      <c r="E19" s="162">
        <f>'Módulo 1 - Remuneração'!E37</f>
        <v>0</v>
      </c>
    </row>
    <row r="20" s="1" customFormat="1" ht="12.75" spans="1:5">
      <c r="A20" s="144"/>
      <c r="B20" s="98" t="str">
        <f>'Módulo 2 - Benefícios'!A18</f>
        <v>Módulo 2. BENEFÍCIOS MENSAIS E DIÁRIOS</v>
      </c>
      <c r="C20" s="135"/>
      <c r="D20" s="135"/>
      <c r="E20" s="162">
        <f>'Módulo 2 - Benefícios'!E34</f>
        <v>0</v>
      </c>
    </row>
    <row r="21" s="1" customFormat="1" ht="12.75" spans="1:5">
      <c r="A21" s="144"/>
      <c r="B21" s="98" t="str">
        <f>'Módulo 3 - Encargos'!A18</f>
        <v>Módulo 3. ENCARGOS SOCIAIS E TRABALHISTAS</v>
      </c>
      <c r="C21" s="135"/>
      <c r="D21" s="256"/>
      <c r="E21" s="162">
        <f>'Módulo 3 - Encargos'!E94</f>
        <v>0</v>
      </c>
    </row>
    <row r="22" s="1" customFormat="1" ht="12.75" spans="1:5">
      <c r="A22" s="144"/>
      <c r="B22" s="117" t="s">
        <v>255</v>
      </c>
      <c r="C22" s="135"/>
      <c r="D22" s="258"/>
      <c r="E22" s="163">
        <f>SUM(E19:E21)</f>
        <v>0</v>
      </c>
    </row>
    <row r="23" s="1" customFormat="1" ht="12.75"/>
    <row r="24" s="1" customFormat="1" ht="12.75"/>
    <row r="25" s="1" customFormat="1" ht="12.75" spans="1:5">
      <c r="A25" s="143" t="s">
        <v>256</v>
      </c>
      <c r="B25" s="97"/>
      <c r="C25" s="97"/>
      <c r="D25" s="97"/>
      <c r="E25" s="97"/>
    </row>
    <row r="26" s="16" customFormat="1" ht="12.75" spans="1:5">
      <c r="A26" s="51"/>
      <c r="C26" s="98" t="s">
        <v>51</v>
      </c>
      <c r="D26" s="39" t="s">
        <v>139</v>
      </c>
      <c r="E26" s="39" t="s">
        <v>52</v>
      </c>
    </row>
    <row r="27" s="1" customFormat="1" ht="38.25" spans="1:5">
      <c r="A27" s="98" t="s">
        <v>257</v>
      </c>
      <c r="B27" s="98" t="s">
        <v>258</v>
      </c>
      <c r="C27" s="147" t="s">
        <v>259</v>
      </c>
      <c r="D27" s="267"/>
      <c r="E27" s="124">
        <f>ROUNDUP($E$22*(D27),2)</f>
        <v>0</v>
      </c>
    </row>
    <row r="28" s="1" customFormat="1" ht="15.75" spans="1:5">
      <c r="A28" s="135"/>
      <c r="B28" s="117" t="s">
        <v>260</v>
      </c>
      <c r="C28" s="117" t="s">
        <v>261</v>
      </c>
      <c r="D28" s="268"/>
      <c r="E28" s="125">
        <f>SUM(E22,E27)</f>
        <v>0</v>
      </c>
    </row>
    <row r="29" s="1" customFormat="1" ht="25.5" spans="1:6">
      <c r="A29" s="98" t="s">
        <v>262</v>
      </c>
      <c r="B29" s="98" t="s">
        <v>263</v>
      </c>
      <c r="C29" s="147" t="s">
        <v>264</v>
      </c>
      <c r="D29" s="267"/>
      <c r="E29" s="124">
        <f>ROUNDUP($E$28*(D29),2)</f>
        <v>0</v>
      </c>
      <c r="F29" s="149"/>
    </row>
    <row r="30" s="1" customFormat="1" ht="12.75" spans="1:5">
      <c r="A30" s="99"/>
      <c r="B30" s="117" t="s">
        <v>265</v>
      </c>
      <c r="C30" s="117" t="s">
        <v>266</v>
      </c>
      <c r="D30" s="269"/>
      <c r="E30" s="118">
        <f>E27+E29</f>
        <v>0</v>
      </c>
    </row>
    <row r="31" s="1" customFormat="1" ht="12.75"/>
    <row r="32" spans="1:5">
      <c r="A32" s="1" t="s">
        <v>133</v>
      </c>
      <c r="B32" s="1"/>
      <c r="C32" s="1"/>
      <c r="D32" s="1"/>
      <c r="E32" s="1"/>
    </row>
    <row r="33" spans="1:5">
      <c r="A33" s="239" t="s">
        <v>267</v>
      </c>
      <c r="B33" s="239"/>
      <c r="C33" s="239"/>
      <c r="D33" s="239"/>
      <c r="E33" s="239"/>
    </row>
    <row r="34" ht="30" customHeight="1" spans="1:5">
      <c r="A34" s="253" t="s">
        <v>268</v>
      </c>
      <c r="B34" s="253"/>
      <c r="C34" s="253"/>
      <c r="D34" s="253"/>
      <c r="E34" s="253"/>
    </row>
    <row r="35" ht="30" customHeight="1" spans="1:5">
      <c r="A35" s="239" t="s">
        <v>269</v>
      </c>
      <c r="B35" s="239"/>
      <c r="C35" s="239"/>
      <c r="D35" s="239"/>
      <c r="E35" s="239"/>
    </row>
    <row r="36" ht="30" customHeight="1" spans="1:5">
      <c r="A36" s="270" t="s">
        <v>270</v>
      </c>
      <c r="B36" s="253"/>
      <c r="C36" s="253"/>
      <c r="D36" s="253"/>
      <c r="E36" s="253"/>
    </row>
    <row r="37" spans="1:5">
      <c r="A37" s="271" t="s">
        <v>271</v>
      </c>
      <c r="B37" s="239"/>
      <c r="C37" s="239"/>
      <c r="D37" s="239"/>
      <c r="E37" s="239"/>
    </row>
  </sheetData>
  <sheetProtection password="8B6C" sheet="1" objects="1"/>
  <mergeCells count="16"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  <mergeCell ref="A33:E33"/>
    <mergeCell ref="A34:E34"/>
    <mergeCell ref="A35:E35"/>
    <mergeCell ref="A36:E36"/>
    <mergeCell ref="A37:E37"/>
  </mergeCells>
  <pageMargins left="1.18110236220472" right="0.78740157480315" top="1.18110236220472" bottom="0.78740157480315" header="0.31496062992126" footer="0.31496062992126"/>
  <pageSetup paperSize="9" scale="79" fitToHeight="8" orientation="landscape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7"/>
  <sheetViews>
    <sheetView showGridLines="0" zoomScaleSheetLayoutView="85" workbookViewId="0">
      <pane ySplit="1" topLeftCell="A17" activePane="bottomLeft" state="frozen"/>
      <selection/>
      <selection pane="bottomLeft" activeCell="D32" sqref="D32"/>
    </sheetView>
  </sheetViews>
  <sheetFormatPr defaultColWidth="9" defaultRowHeight="15" outlineLevelCol="6"/>
  <cols>
    <col min="1" max="1" width="9.14285714285714" style="2"/>
    <col min="2" max="2" width="52.8571428571429" style="2" customWidth="1"/>
    <col min="3" max="3" width="52.4285714285714" style="2" customWidth="1"/>
    <col min="4" max="5" width="15.7142857142857" style="2" customWidth="1"/>
    <col min="6" max="16384" width="9.14285714285714" style="2"/>
  </cols>
  <sheetData>
    <row r="1" ht="15.75" spans="1:5">
      <c r="A1" s="3" t="s">
        <v>272</v>
      </c>
      <c r="B1" s="3"/>
      <c r="C1" s="4"/>
      <c r="D1" s="4"/>
      <c r="E1" s="4"/>
    </row>
    <row r="3" s="1" customFormat="1" customHeight="1" spans="1:5">
      <c r="A3" s="1" t="s">
        <v>30</v>
      </c>
      <c r="C3" s="93" t="str">
        <f>'B -Identificação da contratação'!B3</f>
        <v>TRIBUNAL REGIONAL ELEITORAL DE MATO GROSSO DO SUL</v>
      </c>
      <c r="D3" s="93"/>
      <c r="E3" s="93"/>
    </row>
    <row r="4" s="1" customFormat="1" customHeight="1" spans="1:5">
      <c r="A4" s="1" t="s">
        <v>32</v>
      </c>
      <c r="C4" s="93" t="str">
        <f>IF('B -Identificação da contratação'!B4="","",'B -Identificação da contratação'!B4)</f>
        <v>SEI 0006926-11.2023.6.12.8000  (Pregão 19/2024)</v>
      </c>
      <c r="D4" s="93"/>
      <c r="E4" s="93"/>
    </row>
    <row r="5" s="1" customFormat="1" customHeight="1" spans="1:5">
      <c r="A5" s="1" t="s">
        <v>34</v>
      </c>
      <c r="C5" s="94">
        <f>IF('B -Identificação da contratação'!B5="","",'B -Identificação da contratação'!B5)</f>
        <v>45428</v>
      </c>
      <c r="D5" s="94"/>
      <c r="E5" s="94"/>
    </row>
    <row r="6" s="1" customFormat="1" ht="7.5" customHeight="1" spans="3:5">
      <c r="C6" s="16"/>
      <c r="D6" s="16"/>
      <c r="E6" s="16"/>
    </row>
    <row r="7" s="1" customFormat="1" customHeight="1" spans="1:5">
      <c r="A7" s="1" t="s">
        <v>47</v>
      </c>
      <c r="C7" s="93" t="str">
        <f>IF('A - Identificação da empresa'!B4="","",'A - Identificação da empresa'!B4)</f>
        <v/>
      </c>
      <c r="D7" s="93"/>
      <c r="E7" s="93"/>
    </row>
    <row r="8" s="1" customFormat="1" customHeight="1" spans="1:5">
      <c r="A8" s="1" t="s">
        <v>4</v>
      </c>
      <c r="C8" s="93" t="str">
        <f>IF('A - Identificação da empresa'!B6="","",'A - Identificação da empresa'!B6)</f>
        <v/>
      </c>
      <c r="D8" s="93"/>
      <c r="E8" s="93"/>
    </row>
    <row r="9" s="1" customFormat="1" ht="7.5" customHeight="1" spans="3:5">
      <c r="C9" s="16"/>
      <c r="D9" s="16"/>
      <c r="E9" s="16"/>
    </row>
    <row r="10" s="1" customFormat="1" customHeight="1" spans="1:5">
      <c r="A10" s="1" t="s">
        <v>35</v>
      </c>
      <c r="C10" s="93" t="str">
        <f>IF('B -Identificação da contratação'!B7="","",'B -Identificação da contratação'!B7)</f>
        <v>Auxiliar de apoio às Eleições 2024</v>
      </c>
      <c r="D10" s="93"/>
      <c r="E10" s="93"/>
    </row>
    <row r="11" s="1" customFormat="1" customHeight="1" spans="1:5">
      <c r="A11" s="1" t="s">
        <v>48</v>
      </c>
      <c r="C11" s="93" t="str">
        <f>IF('B -Identificação da contratação'!B8="","",'B -Identificação da contratação'!B8)</f>
        <v>Auxiliar Administrativo</v>
      </c>
      <c r="D11" s="93"/>
      <c r="E11" s="93"/>
    </row>
    <row r="12" s="1" customFormat="1" customHeight="1" spans="1:5">
      <c r="A12" s="1" t="s">
        <v>39</v>
      </c>
      <c r="C12" s="95" t="str">
        <f>IF('B -Identificação da contratação'!B9="","",'B -Identificação da contratação'!B9)</f>
        <v>44 horas</v>
      </c>
      <c r="D12" s="9" t="s">
        <v>49</v>
      </c>
      <c r="E12" s="93">
        <f>IF('B -Identificação da contratação'!E9="","",'B -Identificação da contratação'!E9)</f>
        <v>218</v>
      </c>
    </row>
    <row r="13" s="1" customFormat="1" customHeight="1" spans="1:5">
      <c r="A13" s="1" t="s">
        <v>42</v>
      </c>
      <c r="C13" s="93" t="str">
        <f>IF('B -Identificação da contratação'!B10="","",'B -Identificação da contratação'!B10)</f>
        <v>Unidades da Justiça Eleitoral de Mato Grosso do Sul</v>
      </c>
      <c r="D13" s="93"/>
      <c r="E13" s="93"/>
    </row>
    <row r="14" s="1" customFormat="1" customHeight="1" spans="1:5">
      <c r="A14" s="1" t="s">
        <v>44</v>
      </c>
      <c r="C14" s="93" t="str">
        <f>IF('B -Identificação da contratação'!B11="","",'B -Identificação da contratação'!B11)</f>
        <v/>
      </c>
      <c r="D14" s="93"/>
      <c r="E14" s="93"/>
    </row>
    <row r="15" s="1" customFormat="1" customHeight="1" spans="1:5">
      <c r="A15" s="1" t="s">
        <v>37</v>
      </c>
      <c r="C15" s="93" t="str">
        <f>C11</f>
        <v>Auxiliar Administrativo</v>
      </c>
      <c r="D15" s="93"/>
      <c r="E15" s="93"/>
    </row>
    <row r="16" s="1" customFormat="1" customHeight="1" spans="1:5">
      <c r="A16" s="1" t="s">
        <v>45</v>
      </c>
      <c r="C16" s="94" t="str">
        <f>IF('B -Identificação da contratação'!B12="","",'B -Identificação da contratação'!B12)</f>
        <v/>
      </c>
      <c r="D16" s="94"/>
      <c r="E16" s="94"/>
    </row>
    <row r="17" s="1" customFormat="1" ht="12.75" spans="3:5">
      <c r="C17" s="96"/>
      <c r="D17" s="96"/>
      <c r="E17" s="96"/>
    </row>
    <row r="18" s="1" customFormat="1" ht="12.75" spans="1:5">
      <c r="A18" s="254" t="s">
        <v>273</v>
      </c>
      <c r="B18" s="254"/>
      <c r="C18" s="254"/>
      <c r="D18" s="254"/>
      <c r="E18" s="254"/>
    </row>
    <row r="19" s="1" customFormat="1" ht="12.75" spans="1:5">
      <c r="A19" s="255"/>
      <c r="B19" s="98" t="str">
        <f>'Módulo 1 - Remuneração'!A18</f>
        <v>Módulo 1. COMPOSIÇÃO DA REMUNERAÇÃO</v>
      </c>
      <c r="C19" s="135"/>
      <c r="D19" s="256"/>
      <c r="E19" s="41">
        <f>'Módulo 1 - Remuneração'!E37</f>
        <v>0</v>
      </c>
    </row>
    <row r="20" s="1" customFormat="1" ht="12.75" spans="1:5">
      <c r="A20" s="255"/>
      <c r="B20" s="98" t="str">
        <f>'Módulo 2 - Benefícios'!A18</f>
        <v>Módulo 2. BENEFÍCIOS MENSAIS E DIÁRIOS</v>
      </c>
      <c r="C20" s="135"/>
      <c r="D20" s="135"/>
      <c r="E20" s="41">
        <f>'Módulo 2 - Benefícios'!E34</f>
        <v>0</v>
      </c>
    </row>
    <row r="21" s="1" customFormat="1" ht="12.75" spans="1:5">
      <c r="A21" s="255"/>
      <c r="B21" s="98" t="str">
        <f>'Módulo 3 - Encargos'!A18</f>
        <v>Módulo 3. ENCARGOS SOCIAIS E TRABALHISTAS</v>
      </c>
      <c r="C21" s="135"/>
      <c r="D21" s="256"/>
      <c r="E21" s="41">
        <f>'Módulo 3 - Encargos'!E94</f>
        <v>0</v>
      </c>
    </row>
    <row r="22" s="1" customFormat="1" ht="12.75" spans="1:5">
      <c r="A22" s="255"/>
      <c r="B22" s="98" t="str">
        <f>'Módulo 4 - D.I. e Lucro'!A25</f>
        <v>Módulo 4. DESPESAS INDIRETAS E LUCRO</v>
      </c>
      <c r="C22" s="135"/>
      <c r="D22" s="256"/>
      <c r="E22" s="41">
        <f>'Módulo 4 - D.I. e Lucro'!E30</f>
        <v>0</v>
      </c>
    </row>
    <row r="23" s="1" customFormat="1" ht="12.75" spans="1:5">
      <c r="A23" s="255"/>
      <c r="B23" s="117" t="s">
        <v>274</v>
      </c>
      <c r="C23" s="257"/>
      <c r="D23" s="258"/>
      <c r="E23" s="259">
        <f>SUM(E19:E22)</f>
        <v>0</v>
      </c>
    </row>
    <row r="24" s="1" customFormat="1" ht="12.75"/>
    <row r="25" s="1" customFormat="1" ht="12.75"/>
    <row r="26" s="1" customFormat="1" ht="12.75" spans="1:5">
      <c r="A26" s="143" t="s">
        <v>275</v>
      </c>
      <c r="B26" s="97"/>
      <c r="C26" s="97"/>
      <c r="D26" s="97"/>
      <c r="E26" s="97"/>
    </row>
    <row r="27" s="16" customFormat="1" ht="12.75" spans="1:5">
      <c r="A27" s="51"/>
      <c r="B27" s="51"/>
      <c r="C27" s="98" t="s">
        <v>51</v>
      </c>
      <c r="D27" s="42" t="s">
        <v>139</v>
      </c>
      <c r="E27" s="42" t="s">
        <v>52</v>
      </c>
    </row>
    <row r="28" s="16" customFormat="1" spans="1:5">
      <c r="A28" s="134" t="s">
        <v>276</v>
      </c>
      <c r="B28" s="151" t="s">
        <v>277</v>
      </c>
      <c r="C28" s="260"/>
      <c r="D28" s="261"/>
      <c r="E28" s="153">
        <f>ROUNDUP(D28*($E$23/(1-$D$40)),2)</f>
        <v>0</v>
      </c>
    </row>
    <row r="29" s="1" customFormat="1" spans="1:7">
      <c r="A29" s="98" t="s">
        <v>278</v>
      </c>
      <c r="B29" s="154" t="s">
        <v>279</v>
      </c>
      <c r="C29" s="260"/>
      <c r="D29" s="261"/>
      <c r="E29" s="153">
        <f>ROUNDUP(D29*($E$23/(1-$D$40)),2)</f>
        <v>0</v>
      </c>
      <c r="G29" s="16"/>
    </row>
    <row r="30" s="1" customFormat="1" spans="1:7">
      <c r="A30" s="98" t="s">
        <v>280</v>
      </c>
      <c r="B30" s="154" t="s">
        <v>281</v>
      </c>
      <c r="C30" s="260"/>
      <c r="D30" s="261"/>
      <c r="E30" s="153">
        <f>ROUNDUP(D30*($E$23/(1-$D$40)),2)</f>
        <v>0</v>
      </c>
      <c r="G30" s="16"/>
    </row>
    <row r="31" s="1" customFormat="1" ht="15.75" spans="1:7">
      <c r="A31" s="98" t="s">
        <v>282</v>
      </c>
      <c r="B31" s="98" t="s">
        <v>70</v>
      </c>
      <c r="C31" s="262" t="s">
        <v>283</v>
      </c>
      <c r="D31" s="263">
        <f>SUM(D32:D39)</f>
        <v>0</v>
      </c>
      <c r="E31" s="153">
        <f>SUM(E32:E39)</f>
        <v>0</v>
      </c>
      <c r="G31" s="264"/>
    </row>
    <row r="32" s="1" customFormat="1" ht="15.75" spans="1:7">
      <c r="A32" s="105" t="s">
        <v>284</v>
      </c>
      <c r="B32" s="265"/>
      <c r="C32" s="260"/>
      <c r="D32" s="266"/>
      <c r="E32" s="153">
        <f t="shared" ref="E32:E39" si="0">ROUNDUP(D32*($E$23/(1-$D$40)),2)</f>
        <v>0</v>
      </c>
      <c r="G32" s="16"/>
    </row>
    <row r="33" s="1" customFormat="1" ht="15.75" spans="1:7">
      <c r="A33" s="105" t="s">
        <v>285</v>
      </c>
      <c r="B33" s="265"/>
      <c r="C33" s="260"/>
      <c r="D33" s="266"/>
      <c r="E33" s="153">
        <f t="shared" si="0"/>
        <v>0</v>
      </c>
      <c r="G33" s="16"/>
    </row>
    <row r="34" s="1" customFormat="1" ht="15.75" spans="1:7">
      <c r="A34" s="105" t="s">
        <v>286</v>
      </c>
      <c r="B34" s="265"/>
      <c r="C34" s="260"/>
      <c r="D34" s="266"/>
      <c r="E34" s="153">
        <f t="shared" si="0"/>
        <v>0</v>
      </c>
      <c r="G34" s="16"/>
    </row>
    <row r="35" s="1" customFormat="1" ht="15.75" spans="1:7">
      <c r="A35" s="105" t="s">
        <v>287</v>
      </c>
      <c r="B35" s="265"/>
      <c r="C35" s="260"/>
      <c r="D35" s="266"/>
      <c r="E35" s="153">
        <f t="shared" si="0"/>
        <v>0</v>
      </c>
      <c r="G35" s="16"/>
    </row>
    <row r="36" s="1" customFormat="1" ht="15.75" spans="1:7">
      <c r="A36" s="105" t="s">
        <v>288</v>
      </c>
      <c r="B36" s="265"/>
      <c r="C36" s="260"/>
      <c r="D36" s="266"/>
      <c r="E36" s="153">
        <f t="shared" si="0"/>
        <v>0</v>
      </c>
      <c r="G36" s="16"/>
    </row>
    <row r="37" s="1" customFormat="1" ht="15.75" spans="1:7">
      <c r="A37" s="105" t="s">
        <v>289</v>
      </c>
      <c r="B37" s="265"/>
      <c r="C37" s="260"/>
      <c r="D37" s="266"/>
      <c r="E37" s="153">
        <f t="shared" si="0"/>
        <v>0</v>
      </c>
      <c r="G37" s="16"/>
    </row>
    <row r="38" s="1" customFormat="1" ht="15.75" spans="1:7">
      <c r="A38" s="105" t="s">
        <v>290</v>
      </c>
      <c r="B38" s="265"/>
      <c r="C38" s="260"/>
      <c r="D38" s="266"/>
      <c r="E38" s="153">
        <f t="shared" si="0"/>
        <v>0</v>
      </c>
      <c r="G38" s="16"/>
    </row>
    <row r="39" s="1" customFormat="1" ht="15.75" spans="1:7">
      <c r="A39" s="105" t="s">
        <v>291</v>
      </c>
      <c r="B39" s="265"/>
      <c r="C39" s="260"/>
      <c r="D39" s="266"/>
      <c r="E39" s="153">
        <f t="shared" si="0"/>
        <v>0</v>
      </c>
      <c r="G39" s="16"/>
    </row>
    <row r="40" s="1" customFormat="1" ht="12.75" spans="1:7">
      <c r="A40" s="135"/>
      <c r="B40" s="159" t="s">
        <v>292</v>
      </c>
      <c r="C40" s="135"/>
      <c r="D40" s="152">
        <f>SUM(D28:D31)</f>
        <v>0</v>
      </c>
      <c r="E40" s="160">
        <f>SUM(E28:E31)</f>
        <v>0</v>
      </c>
      <c r="G40" s="264"/>
    </row>
    <row r="41" s="1" customFormat="1" ht="12.75"/>
    <row r="42" s="1" customFormat="1" ht="12.75" spans="1:1">
      <c r="A42" s="1" t="s">
        <v>133</v>
      </c>
    </row>
    <row r="43" s="1" customFormat="1" ht="12.75" spans="1:5">
      <c r="A43" s="239" t="s">
        <v>293</v>
      </c>
      <c r="B43" s="239"/>
      <c r="C43" s="239"/>
      <c r="D43" s="239"/>
      <c r="E43" s="239"/>
    </row>
    <row r="44" s="1" customFormat="1" ht="30" customHeight="1" spans="1:5">
      <c r="A44" s="253" t="s">
        <v>294</v>
      </c>
      <c r="B44" s="253"/>
      <c r="C44" s="253"/>
      <c r="D44" s="253"/>
      <c r="E44" s="253"/>
    </row>
    <row r="45" s="1" customFormat="1" ht="12.75"/>
    <row r="46" s="1" customFormat="1" ht="12.75"/>
    <row r="47" s="1" customFormat="1" ht="12.75"/>
    <row r="48" s="1" customFormat="1" ht="12.75"/>
    <row r="49" s="1" customFormat="1" ht="12.75"/>
    <row r="50" s="1" customFormat="1" ht="12.75"/>
    <row r="51" s="1" customFormat="1" ht="12.75"/>
    <row r="52" s="1" customFormat="1" ht="12.75"/>
    <row r="53" s="1" customFormat="1" ht="12.75"/>
    <row r="54" s="1" customFormat="1" ht="12.75"/>
    <row r="55" s="1" customFormat="1" ht="12.75"/>
    <row r="56" s="1" customFormat="1" ht="12.75"/>
    <row r="57" s="1" customFormat="1" ht="12.75"/>
    <row r="58" s="1" customFormat="1" ht="12.75"/>
    <row r="59" s="1" customFormat="1" ht="12.75"/>
    <row r="60" s="1" customFormat="1" ht="12.75"/>
    <row r="61" s="1" customFormat="1" ht="12.75"/>
    <row r="62" s="1" customFormat="1" ht="12.75"/>
    <row r="63" s="1" customFormat="1" ht="12.75"/>
    <row r="64" s="1" customFormat="1" ht="12.75"/>
    <row r="65" s="1" customFormat="1" ht="12.75"/>
    <row r="66" s="1" customFormat="1" ht="12.75"/>
    <row r="67" s="1" customFormat="1" ht="12.75"/>
    <row r="68" s="1" customFormat="1" ht="12.75"/>
    <row r="69" s="1" customFormat="1" ht="12.75"/>
    <row r="70" s="1" customFormat="1" ht="12.75"/>
    <row r="71" s="1" customFormat="1" ht="12.75"/>
    <row r="72" s="1" customFormat="1" ht="12.75"/>
    <row r="73" s="1" customFormat="1" ht="12.75"/>
    <row r="74" s="1" customFormat="1" ht="12.75"/>
    <row r="75" s="1" customFormat="1" ht="12.75"/>
    <row r="76" s="1" customFormat="1" ht="12.75"/>
    <row r="77" s="1" customFormat="1" ht="12.75"/>
    <row r="78" s="1" customFormat="1" ht="12.75"/>
    <row r="79" s="1" customFormat="1" ht="12.75"/>
    <row r="80" s="1" customFormat="1" ht="12.75"/>
    <row r="81" s="1" customFormat="1" ht="12.75"/>
    <row r="82" s="1" customFormat="1" ht="12.75"/>
    <row r="83" s="1" customFormat="1" ht="12.75"/>
    <row r="84" s="1" customFormat="1" ht="12.75"/>
    <row r="85" s="1" customFormat="1" ht="12.75"/>
    <row r="86" s="1" customFormat="1" ht="12.75"/>
    <row r="87" s="1" customFormat="1" ht="12.75"/>
  </sheetData>
  <sheetProtection password="8B6C" sheet="1" selectLockedCells="1" objects="1"/>
  <mergeCells count="13"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  <mergeCell ref="A43:E43"/>
    <mergeCell ref="A44:E44"/>
  </mergeCells>
  <pageMargins left="1.18110236220472" right="0.78740157480315" top="1.18110236220472" bottom="0.78740157480315" header="0.31496062992126" footer="0.31496062992126"/>
  <pageSetup paperSize="9" scale="71" fitToHeight="8" orientation="landscape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43"/>
  <sheetViews>
    <sheetView showGridLines="0" zoomScale="90" zoomScaleNormal="90" zoomScaleSheetLayoutView="70" topLeftCell="C15" workbookViewId="0">
      <selection activeCell="E35" sqref="E35"/>
    </sheetView>
  </sheetViews>
  <sheetFormatPr defaultColWidth="9" defaultRowHeight="12.75"/>
  <cols>
    <col min="1" max="1" width="9.14285714285714" style="1"/>
    <col min="2" max="2" width="52.8571428571429" style="1" customWidth="1"/>
    <col min="3" max="3" width="22" style="1" customWidth="1"/>
    <col min="4" max="4" width="56.8571428571429" style="1" customWidth="1"/>
    <col min="5" max="5" width="29.7142857142857" style="1" customWidth="1"/>
    <col min="6" max="6" width="26" style="1" customWidth="1"/>
    <col min="7" max="7" width="23.5714285714286" style="1" customWidth="1"/>
    <col min="8" max="16384" width="9.14285714285714" style="1"/>
  </cols>
  <sheetData>
    <row r="1" ht="15.75" spans="1:7">
      <c r="A1" s="3" t="s">
        <v>440</v>
      </c>
      <c r="B1" s="195"/>
      <c r="C1" s="196"/>
      <c r="D1" s="196"/>
      <c r="E1" s="196"/>
      <c r="F1" s="196"/>
      <c r="G1" s="196"/>
    </row>
    <row r="3" ht="15" customHeight="1" spans="1:5">
      <c r="A3" s="1" t="s">
        <v>30</v>
      </c>
      <c r="C3" s="197" t="str">
        <f>'B -Identificação da contratação'!B3</f>
        <v>TRIBUNAL REGIONAL ELEITORAL DE MATO GROSSO DO SUL</v>
      </c>
      <c r="D3" s="197"/>
      <c r="E3" s="197"/>
    </row>
    <row r="4" ht="15" customHeight="1" spans="1:5">
      <c r="A4" s="193" t="s">
        <v>32</v>
      </c>
      <c r="C4" s="197" t="str">
        <f>IF('B -Identificação da contratação'!B4="","",'B -Identificação da contratação'!B4)</f>
        <v>SEI 0006926-11.2023.6.12.8000  (Pregão 19/2024)</v>
      </c>
      <c r="D4" s="197"/>
      <c r="E4" s="197"/>
    </row>
    <row r="5" ht="15" customHeight="1" spans="1:5">
      <c r="A5" s="1" t="s">
        <v>34</v>
      </c>
      <c r="C5" s="198">
        <f>IF('B -Identificação da contratação'!B5="","",'B -Identificação da contratação'!B5)</f>
        <v>45428</v>
      </c>
      <c r="D5" s="198"/>
      <c r="E5" s="198"/>
    </row>
    <row r="6" ht="7.5" customHeight="1" spans="3:5">
      <c r="C6" s="16"/>
      <c r="D6" s="16"/>
      <c r="E6" s="16"/>
    </row>
    <row r="7" ht="15" customHeight="1" spans="1:5">
      <c r="A7" s="1" t="s">
        <v>47</v>
      </c>
      <c r="C7" s="197" t="str">
        <f>IF('A - Identificação da empresa'!B4="","",'A - Identificação da empresa'!B4)</f>
        <v/>
      </c>
      <c r="D7" s="197"/>
      <c r="E7" s="197"/>
    </row>
    <row r="8" ht="15" customHeight="1" spans="1:5">
      <c r="A8" s="1" t="s">
        <v>4</v>
      </c>
      <c r="C8" s="197" t="str">
        <f>IF('A - Identificação da empresa'!B6="","",'A - Identificação da empresa'!B6)</f>
        <v/>
      </c>
      <c r="D8" s="197"/>
      <c r="E8" s="197"/>
    </row>
    <row r="9" ht="7.5" customHeight="1" spans="3:5">
      <c r="C9" s="16"/>
      <c r="D9" s="16"/>
      <c r="E9" s="16"/>
    </row>
    <row r="10" ht="15" customHeight="1" spans="1:5">
      <c r="A10" s="1" t="s">
        <v>35</v>
      </c>
      <c r="C10" s="197" t="str">
        <f>IF('B -Identificação da contratação'!B7="","",'B -Identificação da contratação'!B7)</f>
        <v>Auxiliar de apoio às Eleições 2024</v>
      </c>
      <c r="D10" s="197"/>
      <c r="E10" s="197"/>
    </row>
    <row r="11" ht="15" customHeight="1" spans="1:5">
      <c r="A11" s="1" t="s">
        <v>48</v>
      </c>
      <c r="C11" s="197" t="str">
        <f>IF('B -Identificação da contratação'!B8="","",'B -Identificação da contratação'!B8)</f>
        <v>Auxiliar Administrativo</v>
      </c>
      <c r="D11" s="197"/>
      <c r="E11" s="197"/>
    </row>
    <row r="12" ht="15" customHeight="1" spans="1:5">
      <c r="A12" s="1" t="s">
        <v>39</v>
      </c>
      <c r="C12" s="199" t="str">
        <f>IF('B -Identificação da contratação'!B9="","",'B -Identificação da contratação'!B9)</f>
        <v>44 horas</v>
      </c>
      <c r="D12" s="9" t="s">
        <v>49</v>
      </c>
      <c r="E12" s="197">
        <f>IF('B -Identificação da contratação'!E9="","",'B -Identificação da contratação'!E9)</f>
        <v>218</v>
      </c>
    </row>
    <row r="13" ht="15" customHeight="1" spans="1:5">
      <c r="A13" s="1" t="s">
        <v>42</v>
      </c>
      <c r="C13" s="197" t="str">
        <f>IF('B -Identificação da contratação'!B10="","",'B -Identificação da contratação'!B10)</f>
        <v>Unidades da Justiça Eleitoral de Mato Grosso do Sul</v>
      </c>
      <c r="D13" s="197"/>
      <c r="E13" s="197"/>
    </row>
    <row r="14" ht="15" customHeight="1" spans="1:5">
      <c r="A14" s="1" t="s">
        <v>44</v>
      </c>
      <c r="C14" s="197" t="str">
        <f>IF('B -Identificação da contratação'!B11="","",'B -Identificação da contratação'!B11)</f>
        <v/>
      </c>
      <c r="D14" s="197"/>
      <c r="E14" s="197"/>
    </row>
    <row r="15" s="193" customFormat="1" ht="15" customHeight="1" spans="1:5">
      <c r="A15" s="193" t="s">
        <v>37</v>
      </c>
      <c r="C15" s="93" t="str">
        <f>C11</f>
        <v>Auxiliar Administrativo</v>
      </c>
      <c r="D15" s="93"/>
      <c r="E15" s="93"/>
    </row>
    <row r="16" ht="15" customHeight="1" spans="1:5">
      <c r="A16" s="1" t="s">
        <v>45</v>
      </c>
      <c r="C16" s="198" t="str">
        <f>IF('B -Identificação da contratação'!B12="","",'B -Identificação da contratação'!B12)</f>
        <v/>
      </c>
      <c r="D16" s="198"/>
      <c r="E16" s="198"/>
    </row>
    <row r="17" spans="3:5">
      <c r="C17" s="96"/>
      <c r="D17" s="96"/>
      <c r="E17" s="96"/>
    </row>
    <row r="18" spans="1:7">
      <c r="A18" s="97" t="s">
        <v>441</v>
      </c>
      <c r="B18" s="97"/>
      <c r="C18" s="97"/>
      <c r="D18" s="97"/>
      <c r="E18" s="97"/>
      <c r="F18" s="97"/>
      <c r="G18" s="97"/>
    </row>
    <row r="19" spans="1:7">
      <c r="A19" s="111" t="s">
        <v>442</v>
      </c>
      <c r="B19" s="111"/>
      <c r="C19" s="111"/>
      <c r="D19" s="111"/>
      <c r="E19" s="111"/>
      <c r="F19" s="111"/>
      <c r="G19" s="111"/>
    </row>
    <row r="20" spans="1:7">
      <c r="A20" s="98"/>
      <c r="B20" s="120" t="s">
        <v>298</v>
      </c>
      <c r="C20" s="39" t="s">
        <v>299</v>
      </c>
      <c r="D20" s="246"/>
      <c r="E20" s="39" t="s">
        <v>443</v>
      </c>
      <c r="F20" s="246"/>
      <c r="G20" s="42" t="s">
        <v>444</v>
      </c>
    </row>
    <row r="21" ht="38.25" spans="1:15">
      <c r="A21" s="151" t="s">
        <v>445</v>
      </c>
      <c r="B21" s="139" t="s">
        <v>446</v>
      </c>
      <c r="C21" s="204" t="s">
        <v>447</v>
      </c>
      <c r="D21" s="247"/>
      <c r="E21" s="248">
        <v>250</v>
      </c>
      <c r="F21" s="249"/>
      <c r="G21" s="250">
        <v>285</v>
      </c>
      <c r="H21" s="231"/>
      <c r="I21" s="231"/>
      <c r="J21" s="231"/>
      <c r="K21" s="231"/>
      <c r="L21" s="231"/>
      <c r="M21" s="231"/>
      <c r="N21" s="231"/>
      <c r="O21" s="231"/>
    </row>
    <row r="23" customHeight="1" spans="3:7">
      <c r="C23" s="206" t="s">
        <v>307</v>
      </c>
      <c r="D23" s="206"/>
      <c r="E23" s="206"/>
      <c r="F23" s="39" t="s">
        <v>308</v>
      </c>
      <c r="G23" s="39" t="s">
        <v>52</v>
      </c>
    </row>
    <row r="24" spans="1:7">
      <c r="A24" s="207" t="s">
        <v>448</v>
      </c>
      <c r="B24" s="98" t="s">
        <v>315</v>
      </c>
      <c r="C24" s="212" t="s">
        <v>449</v>
      </c>
      <c r="D24" s="213"/>
      <c r="E24" s="213"/>
      <c r="F24" s="232">
        <f>'Módulo 4 - D.I. e Lucro'!D27</f>
        <v>0</v>
      </c>
      <c r="G24" s="179">
        <f>G21*F24</f>
        <v>0</v>
      </c>
    </row>
    <row r="25" spans="1:7">
      <c r="A25" s="99"/>
      <c r="B25" s="98" t="s">
        <v>312</v>
      </c>
      <c r="C25" s="208" t="s">
        <v>450</v>
      </c>
      <c r="D25" s="209"/>
      <c r="E25" s="209"/>
      <c r="F25" s="171"/>
      <c r="G25" s="211">
        <f>G21+G24</f>
        <v>285</v>
      </c>
    </row>
    <row r="26" spans="1:7">
      <c r="A26" s="207" t="s">
        <v>451</v>
      </c>
      <c r="B26" s="98" t="s">
        <v>452</v>
      </c>
      <c r="C26" s="212" t="s">
        <v>453</v>
      </c>
      <c r="D26" s="213"/>
      <c r="E26" s="213"/>
      <c r="F26" s="232">
        <f>'Módulo 4 - D.I. e Lucro'!D29</f>
        <v>0</v>
      </c>
      <c r="G26" s="179">
        <f>G25*F26</f>
        <v>0</v>
      </c>
    </row>
    <row r="27" spans="1:7">
      <c r="A27" s="99"/>
      <c r="B27" s="98" t="s">
        <v>321</v>
      </c>
      <c r="C27" s="212" t="s">
        <v>454</v>
      </c>
      <c r="D27" s="213"/>
      <c r="E27" s="213"/>
      <c r="F27" s="98"/>
      <c r="G27" s="179">
        <f>SUM(G25:G26)</f>
        <v>285</v>
      </c>
    </row>
    <row r="28" ht="21.75" customHeight="1" spans="1:7">
      <c r="A28" s="207" t="s">
        <v>455</v>
      </c>
      <c r="B28" s="98" t="s">
        <v>324</v>
      </c>
      <c r="C28" s="212" t="s">
        <v>456</v>
      </c>
      <c r="D28" s="213"/>
      <c r="E28" s="213"/>
      <c r="F28" s="145">
        <f>'Módulo 5 - Tributos'!D40</f>
        <v>0</v>
      </c>
      <c r="G28" s="179">
        <f>ROUNDUP(F28*(G27/(1-F28)),2)</f>
        <v>0</v>
      </c>
    </row>
    <row r="29" spans="6:7">
      <c r="F29" s="214"/>
      <c r="G29" s="215"/>
    </row>
    <row r="30" spans="1:8">
      <c r="A30" s="251" t="s">
        <v>457</v>
      </c>
      <c r="B30" s="217" t="s">
        <v>458</v>
      </c>
      <c r="C30" s="194"/>
      <c r="D30" s="194"/>
      <c r="E30" s="194"/>
      <c r="F30" s="218"/>
      <c r="G30" s="219">
        <f>G27+G28</f>
        <v>285</v>
      </c>
      <c r="H30" s="220"/>
    </row>
    <row r="31" s="16" customFormat="1" spans="1:8">
      <c r="A31" s="51"/>
      <c r="B31" s="221"/>
      <c r="C31" s="51"/>
      <c r="D31" s="51"/>
      <c r="E31" s="51"/>
      <c r="F31" s="233"/>
      <c r="G31" s="224"/>
      <c r="H31" s="234"/>
    </row>
    <row r="32" s="16" customFormat="1" spans="1:8">
      <c r="A32" s="51"/>
      <c r="B32" s="221"/>
      <c r="C32" s="51"/>
      <c r="D32" s="51"/>
      <c r="E32" s="51"/>
      <c r="F32" s="233"/>
      <c r="G32" s="224"/>
      <c r="H32" s="234"/>
    </row>
    <row r="33" s="16" customFormat="1" spans="1:8">
      <c r="A33" s="111" t="s">
        <v>459</v>
      </c>
      <c r="B33" s="111"/>
      <c r="C33" s="111"/>
      <c r="D33" s="111"/>
      <c r="E33" s="111"/>
      <c r="F33" s="111"/>
      <c r="G33" s="224"/>
      <c r="H33" s="234"/>
    </row>
    <row r="34" s="16" customFormat="1" spans="1:8">
      <c r="A34" s="51"/>
      <c r="B34" s="51"/>
      <c r="C34" s="99"/>
      <c r="D34" s="98" t="s">
        <v>460</v>
      </c>
      <c r="E34" s="42" t="s">
        <v>371</v>
      </c>
      <c r="F34" s="42" t="s">
        <v>408</v>
      </c>
      <c r="G34" s="42" t="s">
        <v>373</v>
      </c>
      <c r="H34" s="234"/>
    </row>
    <row r="35" s="16" customFormat="1" ht="25.5" spans="1:8">
      <c r="A35" s="98" t="s">
        <v>461</v>
      </c>
      <c r="B35" s="165" t="s">
        <v>462</v>
      </c>
      <c r="C35" s="99"/>
      <c r="D35" s="155" t="s">
        <v>463</v>
      </c>
      <c r="E35" s="252">
        <f>E21</f>
        <v>250</v>
      </c>
      <c r="F35" s="236">
        <f>G30</f>
        <v>285</v>
      </c>
      <c r="G35" s="153">
        <f>E35*F35</f>
        <v>71250</v>
      </c>
      <c r="H35" s="234"/>
    </row>
    <row r="36" s="16" customFormat="1" ht="13.5" spans="1:8">
      <c r="A36" s="99"/>
      <c r="B36" s="237" t="s">
        <v>464</v>
      </c>
      <c r="C36" s="194"/>
      <c r="D36" s="194"/>
      <c r="E36" s="218"/>
      <c r="F36" s="238"/>
      <c r="G36" s="219">
        <f>G35</f>
        <v>71250</v>
      </c>
      <c r="H36" s="234"/>
    </row>
    <row r="37" s="16" customFormat="1" spans="1:8">
      <c r="A37" s="51"/>
      <c r="B37" s="221"/>
      <c r="C37" s="51"/>
      <c r="D37" s="51"/>
      <c r="E37" s="51"/>
      <c r="F37" s="233"/>
      <c r="G37" s="224"/>
      <c r="H37" s="234"/>
    </row>
    <row r="38" spans="1:1">
      <c r="A38" s="1" t="s">
        <v>133</v>
      </c>
    </row>
    <row r="39" spans="1:5">
      <c r="A39" s="239" t="s">
        <v>465</v>
      </c>
      <c r="B39" s="239"/>
      <c r="C39" s="239"/>
      <c r="D39" s="239"/>
      <c r="E39" s="239"/>
    </row>
    <row r="40" spans="1:5">
      <c r="A40" s="253" t="s">
        <v>466</v>
      </c>
      <c r="B40" s="253"/>
      <c r="C40" s="253"/>
      <c r="D40" s="253"/>
      <c r="E40" s="253"/>
    </row>
    <row r="41" spans="1:5">
      <c r="A41" s="239" t="s">
        <v>467</v>
      </c>
      <c r="B41" s="239"/>
      <c r="C41" s="239"/>
      <c r="D41" s="239"/>
      <c r="E41" s="239"/>
    </row>
    <row r="42" s="16" customFormat="1" customHeight="1" spans="1:5">
      <c r="A42" s="244" t="s">
        <v>468</v>
      </c>
      <c r="B42" s="245"/>
      <c r="C42" s="245"/>
      <c r="D42" s="245"/>
      <c r="E42" s="245"/>
    </row>
    <row r="43" spans="1:5">
      <c r="A43" s="242" t="s">
        <v>469</v>
      </c>
      <c r="B43" s="243"/>
      <c r="C43" s="243"/>
      <c r="D43" s="243"/>
      <c r="E43" s="243"/>
    </row>
  </sheetData>
  <sheetProtection password="8B6C" sheet="1" objects="1"/>
  <mergeCells count="22"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  <mergeCell ref="C23:E23"/>
    <mergeCell ref="C24:E24"/>
    <mergeCell ref="C25:E25"/>
    <mergeCell ref="C26:E26"/>
    <mergeCell ref="C27:E27"/>
    <mergeCell ref="C28:E28"/>
    <mergeCell ref="A39:E39"/>
    <mergeCell ref="A40:E40"/>
    <mergeCell ref="A41:E41"/>
    <mergeCell ref="A42:E42"/>
    <mergeCell ref="A43:E43"/>
  </mergeCells>
  <pageMargins left="1.18110236220472" right="0.78740157480315" top="1.18110236220472" bottom="0.78740157480315" header="0.31496062992126" footer="0.31496062992126"/>
  <pageSetup paperSize="9" scale="56" fitToHeight="8" orientation="landscape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2"/>
  <sheetViews>
    <sheetView showGridLines="0" zoomScale="90" zoomScaleNormal="90" zoomScaleSheetLayoutView="70" topLeftCell="B78" workbookViewId="0">
      <selection activeCell="F107" sqref="F107"/>
    </sheetView>
  </sheetViews>
  <sheetFormatPr defaultColWidth="9" defaultRowHeight="12.75"/>
  <cols>
    <col min="1" max="1" width="9.14285714285714" style="1"/>
    <col min="2" max="2" width="52.8571428571429" style="1" customWidth="1"/>
    <col min="3" max="3" width="22" style="1" customWidth="1"/>
    <col min="4" max="4" width="61.4285714285714" style="1" customWidth="1"/>
    <col min="5" max="5" width="29.7142857142857" style="1" customWidth="1"/>
    <col min="6" max="6" width="27.4285714285714" style="1" customWidth="1"/>
    <col min="7" max="7" width="23.5714285714286" style="1" customWidth="1"/>
    <col min="8" max="16384" width="9.14285714285714" style="1"/>
  </cols>
  <sheetData>
    <row r="1" ht="15.75" spans="1:7">
      <c r="A1" s="3" t="s">
        <v>295</v>
      </c>
      <c r="B1" s="195"/>
      <c r="C1" s="196"/>
      <c r="D1" s="196"/>
      <c r="E1" s="196"/>
      <c r="F1" s="196"/>
      <c r="G1" s="196"/>
    </row>
    <row r="3" ht="15" customHeight="1" spans="1:5">
      <c r="A3" s="1" t="s">
        <v>30</v>
      </c>
      <c r="C3" s="197" t="str">
        <f>'B -Identificação da contratação'!B3</f>
        <v>TRIBUNAL REGIONAL ELEITORAL DE MATO GROSSO DO SUL</v>
      </c>
      <c r="D3" s="197"/>
      <c r="E3" s="197"/>
    </row>
    <row r="4" ht="15" customHeight="1" spans="1:5">
      <c r="A4" s="1" t="s">
        <v>32</v>
      </c>
      <c r="C4" s="197" t="str">
        <f>IF('B -Identificação da contratação'!B4="","",'B -Identificação da contratação'!B4)</f>
        <v>SEI 0006926-11.2023.6.12.8000  (Pregão 19/2024)</v>
      </c>
      <c r="D4" s="197"/>
      <c r="E4" s="197"/>
    </row>
    <row r="5" ht="15" customHeight="1" spans="1:5">
      <c r="A5" s="1" t="s">
        <v>34</v>
      </c>
      <c r="C5" s="198">
        <f>IF('B -Identificação da contratação'!B5="","",'B -Identificação da contratação'!B5)</f>
        <v>45428</v>
      </c>
      <c r="D5" s="198"/>
      <c r="E5" s="198"/>
    </row>
    <row r="6" ht="7.5" customHeight="1" spans="3:5">
      <c r="C6" s="16"/>
      <c r="D6" s="16"/>
      <c r="E6" s="16"/>
    </row>
    <row r="7" ht="15" customHeight="1" spans="1:5">
      <c r="A7" s="1" t="s">
        <v>47</v>
      </c>
      <c r="C7" s="197" t="str">
        <f>IF('A - Identificação da empresa'!B4="","",'A - Identificação da empresa'!B4)</f>
        <v/>
      </c>
      <c r="D7" s="197"/>
      <c r="E7" s="197"/>
    </row>
    <row r="8" ht="15" customHeight="1" spans="1:5">
      <c r="A8" s="1" t="s">
        <v>4</v>
      </c>
      <c r="C8" s="197" t="str">
        <f>IF('A - Identificação da empresa'!B6="","",'A - Identificação da empresa'!B6)</f>
        <v/>
      </c>
      <c r="D8" s="197"/>
      <c r="E8" s="197"/>
    </row>
    <row r="9" ht="7.5" customHeight="1" spans="3:5">
      <c r="C9" s="16"/>
      <c r="D9" s="16"/>
      <c r="E9" s="16"/>
    </row>
    <row r="10" ht="15" customHeight="1" spans="1:5">
      <c r="A10" s="1" t="s">
        <v>35</v>
      </c>
      <c r="C10" s="197" t="str">
        <f>IF('B -Identificação da contratação'!B7="","",'B -Identificação da contratação'!B7)</f>
        <v>Auxiliar de apoio às Eleições 2024</v>
      </c>
      <c r="D10" s="197"/>
      <c r="E10" s="197"/>
    </row>
    <row r="11" ht="15" customHeight="1" spans="1:5">
      <c r="A11" s="1" t="s">
        <v>48</v>
      </c>
      <c r="C11" s="197" t="str">
        <f>IF('B -Identificação da contratação'!B8="","",'B -Identificação da contratação'!B8)</f>
        <v>Auxiliar Administrativo</v>
      </c>
      <c r="D11" s="197"/>
      <c r="E11" s="197"/>
    </row>
    <row r="12" ht="15" customHeight="1" spans="1:5">
      <c r="A12" s="1" t="s">
        <v>39</v>
      </c>
      <c r="C12" s="199" t="str">
        <f>IF('B -Identificação da contratação'!B9="","",'B -Identificação da contratação'!B9)</f>
        <v>44 horas</v>
      </c>
      <c r="D12" s="9" t="s">
        <v>49</v>
      </c>
      <c r="E12" s="200">
        <f>IF('B -Identificação da contratação'!E9="","",'B -Identificação da contratação'!E9)</f>
        <v>218</v>
      </c>
    </row>
    <row r="13" ht="15" customHeight="1" spans="1:5">
      <c r="A13" s="1" t="s">
        <v>42</v>
      </c>
      <c r="C13" s="197" t="str">
        <f>IF('B -Identificação da contratação'!B10="","",'B -Identificação da contratação'!B10)</f>
        <v>Unidades da Justiça Eleitoral de Mato Grosso do Sul</v>
      </c>
      <c r="D13" s="197"/>
      <c r="E13" s="197"/>
    </row>
    <row r="14" ht="15" customHeight="1" spans="1:5">
      <c r="A14" s="1" t="s">
        <v>44</v>
      </c>
      <c r="C14" s="197" t="str">
        <f>IF('B -Identificação da contratação'!B11="","",'B -Identificação da contratação'!B11)</f>
        <v/>
      </c>
      <c r="D14" s="197"/>
      <c r="E14" s="197"/>
    </row>
    <row r="15" s="193" customFormat="1" ht="15" customHeight="1" spans="1:7">
      <c r="A15" s="1" t="s">
        <v>37</v>
      </c>
      <c r="B15" s="1"/>
      <c r="C15" s="93" t="str">
        <f>C11</f>
        <v>Auxiliar Administrativo</v>
      </c>
      <c r="D15" s="93"/>
      <c r="E15" s="93"/>
      <c r="F15" s="1"/>
      <c r="G15" s="1"/>
    </row>
    <row r="16" ht="15" customHeight="1" spans="1:5">
      <c r="A16" s="1" t="s">
        <v>45</v>
      </c>
      <c r="C16" s="198" t="str">
        <f>IF('B -Identificação da contratação'!B12="","",'B -Identificação da contratação'!B12)</f>
        <v/>
      </c>
      <c r="D16" s="198"/>
      <c r="E16" s="198"/>
    </row>
    <row r="17" spans="3:5">
      <c r="C17" s="96"/>
      <c r="D17" s="96"/>
      <c r="E17" s="96"/>
    </row>
    <row r="18" spans="1:7">
      <c r="A18" s="97" t="s">
        <v>296</v>
      </c>
      <c r="B18" s="97"/>
      <c r="C18" s="97"/>
      <c r="D18" s="97"/>
      <c r="E18" s="97"/>
      <c r="F18" s="97"/>
      <c r="G18" s="97"/>
    </row>
    <row r="19" spans="1:7">
      <c r="A19" s="111" t="s">
        <v>297</v>
      </c>
      <c r="B19" s="111"/>
      <c r="C19" s="111"/>
      <c r="D19" s="111"/>
      <c r="E19" s="111"/>
      <c r="F19" s="111"/>
      <c r="G19" s="111"/>
    </row>
    <row r="20" ht="26.25" spans="1:7">
      <c r="A20" s="98"/>
      <c r="B20" s="120" t="s">
        <v>298</v>
      </c>
      <c r="C20" s="39" t="s">
        <v>299</v>
      </c>
      <c r="D20" s="201" t="s">
        <v>300</v>
      </c>
      <c r="E20" s="39" t="s">
        <v>301</v>
      </c>
      <c r="F20" s="202" t="s">
        <v>302</v>
      </c>
      <c r="G20" s="202" t="s">
        <v>303</v>
      </c>
    </row>
    <row r="21" ht="25.5" spans="1:7">
      <c r="A21" s="151" t="s">
        <v>304</v>
      </c>
      <c r="B21" s="203" t="s">
        <v>470</v>
      </c>
      <c r="C21" s="204" t="s">
        <v>306</v>
      </c>
      <c r="D21" s="205">
        <v>0.6</v>
      </c>
      <c r="E21" s="204">
        <v>1678</v>
      </c>
      <c r="F21" s="102">
        <f>ROUNDUP(('Módulo 1 - Remuneração'!E37*(1+'Módulo 3 - Encargos'!D36+'Módulo 3 - Encargos'!D43+'Módulo 3 - Encargos'!D46+('Módulo 3 - Encargos'!D46*'Módulo 3 - Encargos'!D36)+'Módulo 3 - Encargos'!D77))/220,2)</f>
        <v>0</v>
      </c>
      <c r="G21" s="102">
        <f>ROUNDUP((F21*(1+D21)),2)</f>
        <v>0</v>
      </c>
    </row>
    <row r="23" spans="3:7">
      <c r="C23" s="206" t="s">
        <v>307</v>
      </c>
      <c r="D23" s="206"/>
      <c r="E23" s="206"/>
      <c r="F23" s="39" t="s">
        <v>308</v>
      </c>
      <c r="G23" s="39" t="s">
        <v>52</v>
      </c>
    </row>
    <row r="24" ht="25.5" customHeight="1" spans="1:7">
      <c r="A24" s="207" t="s">
        <v>309</v>
      </c>
      <c r="B24" s="98" t="s">
        <v>310</v>
      </c>
      <c r="C24" s="208" t="s">
        <v>311</v>
      </c>
      <c r="D24" s="209"/>
      <c r="E24" s="209"/>
      <c r="F24" s="210"/>
      <c r="G24" s="211">
        <f>ROUNDUP(G21/26*5,2)</f>
        <v>0</v>
      </c>
    </row>
    <row r="25" spans="1:7">
      <c r="A25" s="99"/>
      <c r="B25" s="98" t="s">
        <v>312</v>
      </c>
      <c r="C25" s="208" t="s">
        <v>313</v>
      </c>
      <c r="D25" s="209"/>
      <c r="E25" s="209"/>
      <c r="F25" s="171"/>
      <c r="G25" s="211">
        <f>G21+G24</f>
        <v>0</v>
      </c>
    </row>
    <row r="26" spans="1:7">
      <c r="A26" s="207" t="s">
        <v>314</v>
      </c>
      <c r="B26" s="98" t="s">
        <v>315</v>
      </c>
      <c r="C26" s="208" t="s">
        <v>316</v>
      </c>
      <c r="D26" s="209"/>
      <c r="E26" s="209"/>
      <c r="F26" s="210">
        <f>'Módulo 4 - D.I. e Lucro'!D27</f>
        <v>0</v>
      </c>
      <c r="G26" s="211">
        <f>ROUNDUP(G25*F26,2)</f>
        <v>0</v>
      </c>
    </row>
    <row r="27" spans="1:7">
      <c r="A27" s="99"/>
      <c r="B27" s="98" t="s">
        <v>260</v>
      </c>
      <c r="C27" s="208" t="s">
        <v>317</v>
      </c>
      <c r="D27" s="209"/>
      <c r="E27" s="209"/>
      <c r="F27" s="171"/>
      <c r="G27" s="211">
        <f>G25+G26</f>
        <v>0</v>
      </c>
    </row>
    <row r="28" spans="1:7">
      <c r="A28" s="207" t="s">
        <v>318</v>
      </c>
      <c r="B28" s="98" t="s">
        <v>319</v>
      </c>
      <c r="C28" s="208" t="s">
        <v>320</v>
      </c>
      <c r="D28" s="209"/>
      <c r="E28" s="209"/>
      <c r="F28" s="210">
        <f>'Módulo 4 - D.I. e Lucro'!D29</f>
        <v>0</v>
      </c>
      <c r="G28" s="211">
        <f>ROUNDUP(G27*F28,2)</f>
        <v>0</v>
      </c>
    </row>
    <row r="29" spans="1:7">
      <c r="A29" s="99"/>
      <c r="B29" s="98" t="s">
        <v>321</v>
      </c>
      <c r="C29" s="208" t="s">
        <v>322</v>
      </c>
      <c r="D29" s="209"/>
      <c r="E29" s="209"/>
      <c r="F29" s="171"/>
      <c r="G29" s="211">
        <f>SUM(G27:G28)</f>
        <v>0</v>
      </c>
    </row>
    <row r="30" ht="24" customHeight="1" spans="1:7">
      <c r="A30" s="207" t="s">
        <v>323</v>
      </c>
      <c r="B30" s="98" t="s">
        <v>324</v>
      </c>
      <c r="C30" s="212" t="s">
        <v>325</v>
      </c>
      <c r="D30" s="213"/>
      <c r="E30" s="213"/>
      <c r="F30" s="145">
        <f>'Módulo 5 - Tributos'!D40</f>
        <v>0</v>
      </c>
      <c r="G30" s="179">
        <f>ROUNDUP(F30*(G29/(1-F30)),2)</f>
        <v>0</v>
      </c>
    </row>
    <row r="31" spans="6:7">
      <c r="F31" s="214"/>
      <c r="G31" s="215"/>
    </row>
    <row r="32" spans="1:8">
      <c r="A32" s="216" t="s">
        <v>326</v>
      </c>
      <c r="B32" s="217" t="s">
        <v>327</v>
      </c>
      <c r="C32" s="194"/>
      <c r="D32" s="194"/>
      <c r="E32" s="194"/>
      <c r="F32" s="218"/>
      <c r="G32" s="219">
        <f>G29+G30</f>
        <v>0</v>
      </c>
      <c r="H32" s="220"/>
    </row>
    <row r="33" spans="1:8">
      <c r="A33" s="221"/>
      <c r="B33" s="222"/>
      <c r="C33" s="59"/>
      <c r="D33" s="59"/>
      <c r="E33" s="59"/>
      <c r="F33" s="223"/>
      <c r="G33" s="224"/>
      <c r="H33" s="220"/>
    </row>
    <row r="34" spans="1:8">
      <c r="A34" s="221"/>
      <c r="B34" s="222"/>
      <c r="C34" s="59"/>
      <c r="D34" s="59"/>
      <c r="E34" s="59"/>
      <c r="F34" s="223"/>
      <c r="G34" s="224"/>
      <c r="H34" s="220"/>
    </row>
    <row r="35" spans="1:8">
      <c r="A35" s="221"/>
      <c r="B35" s="222"/>
      <c r="C35" s="59"/>
      <c r="D35" s="59"/>
      <c r="E35" s="59"/>
      <c r="F35" s="223"/>
      <c r="G35" s="224"/>
      <c r="H35" s="220"/>
    </row>
    <row r="36" s="194" customFormat="1" spans="1:7">
      <c r="A36" s="225" t="s">
        <v>328</v>
      </c>
      <c r="B36" s="226"/>
      <c r="C36" s="226"/>
      <c r="D36" s="226"/>
      <c r="E36" s="226"/>
      <c r="F36" s="226"/>
      <c r="G36" s="226"/>
    </row>
    <row r="37" ht="26.25" spans="1:7">
      <c r="A37" s="227"/>
      <c r="B37" s="228" t="s">
        <v>298</v>
      </c>
      <c r="C37" s="229" t="s">
        <v>299</v>
      </c>
      <c r="D37" s="230" t="s">
        <v>300</v>
      </c>
      <c r="E37" s="229" t="s">
        <v>301</v>
      </c>
      <c r="F37" s="33" t="s">
        <v>302</v>
      </c>
      <c r="G37" s="33" t="s">
        <v>303</v>
      </c>
    </row>
    <row r="38" ht="21" spans="1:7">
      <c r="A38" s="151" t="s">
        <v>329</v>
      </c>
      <c r="B38" s="203" t="s">
        <v>330</v>
      </c>
      <c r="C38" s="204" t="s">
        <v>306</v>
      </c>
      <c r="D38" s="205">
        <v>0.6</v>
      </c>
      <c r="E38" s="204">
        <v>1674</v>
      </c>
      <c r="F38" s="102">
        <f>ROUNDUP(('Módulo 1 - Remuneração'!E37*(1+'Módulo 3 - Encargos'!D36+'Módulo 3 - Encargos'!D43+'Módulo 3 - Encargos'!D46+('Módulo 3 - Encargos'!D46*'Módulo 3 - Encargos'!D36)+'Módulo 3 - Encargos'!D77))/220,2)</f>
        <v>0</v>
      </c>
      <c r="G38" s="102">
        <f>ROUNDUP((F38*(1+D38)),2)</f>
        <v>0</v>
      </c>
    </row>
    <row r="40" spans="3:7">
      <c r="C40" s="206" t="s">
        <v>307</v>
      </c>
      <c r="D40" s="206"/>
      <c r="E40" s="206"/>
      <c r="F40" s="39" t="s">
        <v>308</v>
      </c>
      <c r="G40" s="39" t="s">
        <v>52</v>
      </c>
    </row>
    <row r="41" ht="25.5" customHeight="1" spans="1:15">
      <c r="A41" s="207" t="s">
        <v>331</v>
      </c>
      <c r="B41" s="98" t="s">
        <v>310</v>
      </c>
      <c r="C41" s="208" t="s">
        <v>332</v>
      </c>
      <c r="D41" s="209"/>
      <c r="E41" s="209"/>
      <c r="F41" s="210"/>
      <c r="G41" s="211">
        <f>ROUNDUP(G38/26*5,2)</f>
        <v>0</v>
      </c>
      <c r="H41" s="231"/>
      <c r="I41" s="231"/>
      <c r="J41" s="231"/>
      <c r="K41" s="231"/>
      <c r="L41" s="231"/>
      <c r="M41" s="231"/>
      <c r="N41" s="231"/>
      <c r="O41" s="231"/>
    </row>
    <row r="42" spans="1:15">
      <c r="A42" s="99"/>
      <c r="B42" s="98" t="s">
        <v>312</v>
      </c>
      <c r="C42" s="208" t="s">
        <v>333</v>
      </c>
      <c r="D42" s="209"/>
      <c r="E42" s="209"/>
      <c r="F42" s="171"/>
      <c r="G42" s="211">
        <f>G38+G41</f>
        <v>0</v>
      </c>
      <c r="H42" s="231"/>
      <c r="I42" s="231"/>
      <c r="J42" s="231"/>
      <c r="K42" s="231"/>
      <c r="L42" s="231"/>
      <c r="M42" s="231"/>
      <c r="N42" s="231"/>
      <c r="O42" s="231"/>
    </row>
    <row r="43" spans="1:7">
      <c r="A43" s="207" t="s">
        <v>334</v>
      </c>
      <c r="B43" s="98" t="s">
        <v>315</v>
      </c>
      <c r="C43" s="208" t="s">
        <v>335</v>
      </c>
      <c r="D43" s="209"/>
      <c r="E43" s="209"/>
      <c r="F43" s="210">
        <f>'Módulo 4 - D.I. e Lucro'!D27</f>
        <v>0</v>
      </c>
      <c r="G43" s="211">
        <f>ROUNDUP(G42*F43,2)</f>
        <v>0</v>
      </c>
    </row>
    <row r="44" spans="1:7">
      <c r="A44" s="99"/>
      <c r="B44" s="98" t="s">
        <v>260</v>
      </c>
      <c r="C44" s="212" t="s">
        <v>336</v>
      </c>
      <c r="D44" s="213"/>
      <c r="E44" s="213"/>
      <c r="F44" s="98"/>
      <c r="G44" s="179">
        <f>G42+G43</f>
        <v>0</v>
      </c>
    </row>
    <row r="45" spans="1:7">
      <c r="A45" s="207" t="s">
        <v>337</v>
      </c>
      <c r="B45" s="98" t="s">
        <v>319</v>
      </c>
      <c r="C45" s="212" t="s">
        <v>338</v>
      </c>
      <c r="D45" s="213"/>
      <c r="E45" s="213"/>
      <c r="F45" s="232">
        <f>'Módulo 4 - D.I. e Lucro'!D29</f>
        <v>0</v>
      </c>
      <c r="G45" s="179">
        <f>ROUNDUP(G44*F45,2)</f>
        <v>0</v>
      </c>
    </row>
    <row r="46" spans="1:7">
      <c r="A46" s="99"/>
      <c r="B46" s="98" t="s">
        <v>321</v>
      </c>
      <c r="C46" s="212" t="s">
        <v>339</v>
      </c>
      <c r="D46" s="213"/>
      <c r="E46" s="213"/>
      <c r="F46" s="98"/>
      <c r="G46" s="179">
        <f>SUM(G44:G45)</f>
        <v>0</v>
      </c>
    </row>
    <row r="47" spans="1:7">
      <c r="A47" s="207" t="s">
        <v>340</v>
      </c>
      <c r="B47" s="98" t="s">
        <v>324</v>
      </c>
      <c r="C47" s="212" t="s">
        <v>325</v>
      </c>
      <c r="D47" s="213"/>
      <c r="E47" s="213"/>
      <c r="F47" s="145">
        <f>'Módulo 5 - Tributos'!D40</f>
        <v>0</v>
      </c>
      <c r="G47" s="179">
        <f>ROUNDUP(F47*(G46/(1-F47)),2)</f>
        <v>0</v>
      </c>
    </row>
    <row r="48" spans="6:7">
      <c r="F48" s="214"/>
      <c r="G48" s="215"/>
    </row>
    <row r="49" spans="1:8">
      <c r="A49" s="216" t="s">
        <v>341</v>
      </c>
      <c r="B49" s="217" t="s">
        <v>327</v>
      </c>
      <c r="C49" s="194"/>
      <c r="D49" s="194"/>
      <c r="E49" s="194"/>
      <c r="F49" s="218"/>
      <c r="G49" s="219">
        <f>G46+G47</f>
        <v>0</v>
      </c>
      <c r="H49" s="220"/>
    </row>
    <row r="50" spans="1:8">
      <c r="A50" s="221"/>
      <c r="B50" s="222"/>
      <c r="C50" s="59"/>
      <c r="D50" s="59"/>
      <c r="E50" s="59"/>
      <c r="F50" s="223"/>
      <c r="G50" s="224"/>
      <c r="H50" s="220"/>
    </row>
    <row r="51" spans="1:8">
      <c r="A51" s="221"/>
      <c r="B51" s="222"/>
      <c r="C51" s="59"/>
      <c r="D51" s="59"/>
      <c r="E51" s="59"/>
      <c r="F51" s="223"/>
      <c r="G51" s="224"/>
      <c r="H51" s="220"/>
    </row>
    <row r="52" spans="1:8">
      <c r="A52" s="221"/>
      <c r="B52" s="222"/>
      <c r="C52" s="59"/>
      <c r="D52" s="59"/>
      <c r="E52" s="59"/>
      <c r="F52" s="223"/>
      <c r="G52" s="224"/>
      <c r="H52" s="220"/>
    </row>
    <row r="53" spans="1:7">
      <c r="A53" s="111" t="s">
        <v>342</v>
      </c>
      <c r="B53" s="111"/>
      <c r="C53" s="111"/>
      <c r="D53" s="111"/>
      <c r="E53" s="111"/>
      <c r="F53" s="111"/>
      <c r="G53" s="111"/>
    </row>
    <row r="54" ht="26.25" spans="1:7">
      <c r="A54" s="98"/>
      <c r="B54" s="120" t="s">
        <v>298</v>
      </c>
      <c r="C54" s="39" t="s">
        <v>299</v>
      </c>
      <c r="D54" s="201" t="s">
        <v>300</v>
      </c>
      <c r="E54" s="39" t="s">
        <v>301</v>
      </c>
      <c r="F54" s="202" t="s">
        <v>302</v>
      </c>
      <c r="G54" s="202" t="s">
        <v>303</v>
      </c>
    </row>
    <row r="55" ht="21" spans="1:7">
      <c r="A55" s="151" t="s">
        <v>343</v>
      </c>
      <c r="B55" s="203" t="s">
        <v>471</v>
      </c>
      <c r="C55" s="204" t="s">
        <v>306</v>
      </c>
      <c r="D55" s="205">
        <v>0.8</v>
      </c>
      <c r="E55" s="204">
        <v>1892</v>
      </c>
      <c r="F55" s="102">
        <f>ROUNDUP(('Módulo 1 - Remuneração'!E37*(1+'Módulo 3 - Encargos'!D36+'Módulo 3 - Encargos'!D43+'Módulo 3 - Encargos'!D46+('Módulo 3 - Encargos'!D46*'Módulo 3 - Encargos'!D36)+'Módulo 3 - Encargos'!D77))/220,2)</f>
        <v>0</v>
      </c>
      <c r="G55" s="102">
        <f>ROUNDUP((F55*(1+D55)),2)</f>
        <v>0</v>
      </c>
    </row>
    <row r="57" spans="3:7">
      <c r="C57" s="206" t="s">
        <v>307</v>
      </c>
      <c r="D57" s="206"/>
      <c r="E57" s="206"/>
      <c r="F57" s="39" t="s">
        <v>308</v>
      </c>
      <c r="G57" s="39" t="s">
        <v>52</v>
      </c>
    </row>
    <row r="58" ht="25.5" customHeight="1" spans="1:7">
      <c r="A58" s="207" t="s">
        <v>345</v>
      </c>
      <c r="B58" s="98" t="s">
        <v>310</v>
      </c>
      <c r="C58" s="208" t="s">
        <v>346</v>
      </c>
      <c r="D58" s="209"/>
      <c r="E58" s="209"/>
      <c r="F58" s="210"/>
      <c r="G58" s="211">
        <f>ROUNDUP(G55/26*5,2)</f>
        <v>0</v>
      </c>
    </row>
    <row r="59" spans="1:7">
      <c r="A59" s="99"/>
      <c r="B59" s="98" t="s">
        <v>312</v>
      </c>
      <c r="C59" s="208" t="s">
        <v>347</v>
      </c>
      <c r="D59" s="209"/>
      <c r="E59" s="209"/>
      <c r="F59" s="171"/>
      <c r="G59" s="211">
        <f>G55+G58</f>
        <v>0</v>
      </c>
    </row>
    <row r="60" spans="1:7">
      <c r="A60" s="207" t="s">
        <v>348</v>
      </c>
      <c r="B60" s="98" t="s">
        <v>315</v>
      </c>
      <c r="C60" s="208" t="s">
        <v>349</v>
      </c>
      <c r="D60" s="209"/>
      <c r="E60" s="209"/>
      <c r="F60" s="210">
        <f>'Módulo 4 - D.I. e Lucro'!D27</f>
        <v>0</v>
      </c>
      <c r="G60" s="211">
        <f>ROUNDUP(G59*F60,2)</f>
        <v>0</v>
      </c>
    </row>
    <row r="61" spans="1:7">
      <c r="A61" s="99"/>
      <c r="B61" s="98" t="s">
        <v>260</v>
      </c>
      <c r="C61" s="212" t="s">
        <v>350</v>
      </c>
      <c r="D61" s="213"/>
      <c r="E61" s="213"/>
      <c r="F61" s="98"/>
      <c r="G61" s="179">
        <f>G59+G60</f>
        <v>0</v>
      </c>
    </row>
    <row r="62" spans="1:7">
      <c r="A62" s="207" t="s">
        <v>351</v>
      </c>
      <c r="B62" s="98" t="s">
        <v>319</v>
      </c>
      <c r="C62" s="212" t="s">
        <v>352</v>
      </c>
      <c r="D62" s="213"/>
      <c r="E62" s="213"/>
      <c r="F62" s="232">
        <f>'Módulo 4 - D.I. e Lucro'!D29</f>
        <v>0</v>
      </c>
      <c r="G62" s="179">
        <f>ROUNDUP(G61*F62,2)</f>
        <v>0</v>
      </c>
    </row>
    <row r="63" spans="1:7">
      <c r="A63" s="99"/>
      <c r="B63" s="98" t="s">
        <v>321</v>
      </c>
      <c r="C63" s="212" t="s">
        <v>353</v>
      </c>
      <c r="D63" s="213"/>
      <c r="E63" s="213"/>
      <c r="F63" s="98"/>
      <c r="G63" s="179">
        <f>SUM(G61:G62)</f>
        <v>0</v>
      </c>
    </row>
    <row r="64" ht="25.5" customHeight="1" spans="1:7">
      <c r="A64" s="207" t="s">
        <v>354</v>
      </c>
      <c r="B64" s="98" t="s">
        <v>324</v>
      </c>
      <c r="C64" s="212" t="s">
        <v>325</v>
      </c>
      <c r="D64" s="213"/>
      <c r="E64" s="213"/>
      <c r="F64" s="145">
        <f>'Módulo 5 - Tributos'!D40</f>
        <v>0</v>
      </c>
      <c r="G64" s="179">
        <f>ROUNDUP(F64*(G63/(1-F64)),2)</f>
        <v>0</v>
      </c>
    </row>
    <row r="65" spans="6:7">
      <c r="F65" s="214"/>
      <c r="G65" s="215"/>
    </row>
    <row r="66" spans="1:8">
      <c r="A66" s="216" t="s">
        <v>355</v>
      </c>
      <c r="B66" s="217" t="s">
        <v>327</v>
      </c>
      <c r="C66" s="194"/>
      <c r="D66" s="194"/>
      <c r="E66" s="194"/>
      <c r="F66" s="218"/>
      <c r="G66" s="219">
        <f>G63+G64</f>
        <v>0</v>
      </c>
      <c r="H66" s="220"/>
    </row>
    <row r="67" spans="1:8">
      <c r="A67" s="221"/>
      <c r="B67" s="222"/>
      <c r="C67" s="59"/>
      <c r="D67" s="59"/>
      <c r="E67" s="59"/>
      <c r="F67" s="223"/>
      <c r="G67" s="224"/>
      <c r="H67" s="220"/>
    </row>
    <row r="68" s="16" customFormat="1" spans="1:8">
      <c r="A68" s="51"/>
      <c r="B68" s="221"/>
      <c r="C68" s="51"/>
      <c r="D68" s="51"/>
      <c r="E68" s="51"/>
      <c r="F68" s="233"/>
      <c r="G68" s="224"/>
      <c r="H68" s="234"/>
    </row>
    <row r="69" s="16" customFormat="1" spans="1:8">
      <c r="A69" s="51"/>
      <c r="B69" s="221"/>
      <c r="C69" s="51"/>
      <c r="D69" s="51"/>
      <c r="E69" s="51"/>
      <c r="F69" s="233"/>
      <c r="G69" s="224"/>
      <c r="H69" s="234"/>
    </row>
    <row r="70" spans="1:7">
      <c r="A70" s="111" t="s">
        <v>356</v>
      </c>
      <c r="B70" s="111"/>
      <c r="C70" s="111"/>
      <c r="D70" s="111"/>
      <c r="E70" s="111"/>
      <c r="F70" s="111"/>
      <c r="G70" s="111"/>
    </row>
    <row r="71" ht="26.25" spans="1:7">
      <c r="A71" s="98"/>
      <c r="B71" s="120" t="s">
        <v>298</v>
      </c>
      <c r="C71" s="39" t="s">
        <v>299</v>
      </c>
      <c r="D71" s="201" t="s">
        <v>300</v>
      </c>
      <c r="E71" s="39" t="s">
        <v>301</v>
      </c>
      <c r="F71" s="202" t="s">
        <v>302</v>
      </c>
      <c r="G71" s="202" t="s">
        <v>303</v>
      </c>
    </row>
    <row r="72" ht="21" spans="1:7">
      <c r="A72" s="151" t="s">
        <v>472</v>
      </c>
      <c r="B72" s="139" t="s">
        <v>358</v>
      </c>
      <c r="C72" s="204" t="s">
        <v>306</v>
      </c>
      <c r="D72" s="205">
        <v>1</v>
      </c>
      <c r="E72" s="204">
        <v>3533</v>
      </c>
      <c r="F72" s="102">
        <f>ROUNDUP(('Módulo 1 - Remuneração'!E37*(1+'Módulo 3 - Encargos'!D36+'Módulo 3 - Encargos'!D43+'Módulo 3 - Encargos'!D46+('Módulo 3 - Encargos'!D46*'Módulo 3 - Encargos'!D36)+'Módulo 3 - Encargos'!D77))/220,2)</f>
        <v>0</v>
      </c>
      <c r="G72" s="102">
        <f>ROUNDUP((F72*(1+D72)),2)</f>
        <v>0</v>
      </c>
    </row>
    <row r="74" spans="3:7">
      <c r="C74" s="206" t="s">
        <v>307</v>
      </c>
      <c r="D74" s="206"/>
      <c r="E74" s="206"/>
      <c r="F74" s="39" t="s">
        <v>308</v>
      </c>
      <c r="G74" s="39" t="s">
        <v>52</v>
      </c>
    </row>
    <row r="75" ht="25.5" customHeight="1" spans="1:7">
      <c r="A75" s="207" t="s">
        <v>359</v>
      </c>
      <c r="B75" s="98" t="s">
        <v>310</v>
      </c>
      <c r="C75" s="208" t="s">
        <v>360</v>
      </c>
      <c r="D75" s="209"/>
      <c r="E75" s="209"/>
      <c r="F75" s="210"/>
      <c r="G75" s="211">
        <f>ROUNDUP(G72/24*7,2)</f>
        <v>0</v>
      </c>
    </row>
    <row r="76" spans="1:7">
      <c r="A76" s="99"/>
      <c r="B76" s="98" t="s">
        <v>312</v>
      </c>
      <c r="C76" s="208" t="s">
        <v>361</v>
      </c>
      <c r="D76" s="209"/>
      <c r="E76" s="209"/>
      <c r="F76" s="171"/>
      <c r="G76" s="211">
        <f>G72+G75</f>
        <v>0</v>
      </c>
    </row>
    <row r="77" spans="1:7">
      <c r="A77" s="207" t="s">
        <v>362</v>
      </c>
      <c r="B77" s="98" t="s">
        <v>315</v>
      </c>
      <c r="C77" s="208" t="s">
        <v>363</v>
      </c>
      <c r="D77" s="209"/>
      <c r="E77" s="209"/>
      <c r="F77" s="210">
        <f>'Módulo 4 - D.I. e Lucro'!D27</f>
        <v>0</v>
      </c>
      <c r="G77" s="211">
        <f>ROUNDUP(G76*F77,2)</f>
        <v>0</v>
      </c>
    </row>
    <row r="78" spans="1:7">
      <c r="A78" s="99"/>
      <c r="B78" s="98" t="s">
        <v>260</v>
      </c>
      <c r="C78" s="212" t="s">
        <v>364</v>
      </c>
      <c r="D78" s="213"/>
      <c r="E78" s="213"/>
      <c r="F78" s="98"/>
      <c r="G78" s="179">
        <f>G76+G77</f>
        <v>0</v>
      </c>
    </row>
    <row r="79" spans="1:7">
      <c r="A79" s="207" t="s">
        <v>365</v>
      </c>
      <c r="B79" s="98" t="s">
        <v>319</v>
      </c>
      <c r="C79" s="212" t="s">
        <v>366</v>
      </c>
      <c r="D79" s="213"/>
      <c r="E79" s="213"/>
      <c r="F79" s="232">
        <f>'Módulo 4 - D.I. e Lucro'!D29</f>
        <v>0</v>
      </c>
      <c r="G79" s="179">
        <f>ROUNDUP(G78*F79,2)</f>
        <v>0</v>
      </c>
    </row>
    <row r="80" ht="12" customHeight="1" spans="1:7">
      <c r="A80" s="99"/>
      <c r="B80" s="98" t="s">
        <v>321</v>
      </c>
      <c r="C80" s="212" t="s">
        <v>367</v>
      </c>
      <c r="D80" s="213"/>
      <c r="E80" s="213"/>
      <c r="F80" s="98"/>
      <c r="G80" s="179">
        <f>SUM(G78:G79)</f>
        <v>0</v>
      </c>
    </row>
    <row r="81" ht="24" customHeight="1" spans="1:7">
      <c r="A81" s="207" t="s">
        <v>368</v>
      </c>
      <c r="B81" s="98" t="s">
        <v>324</v>
      </c>
      <c r="C81" s="212" t="s">
        <v>325</v>
      </c>
      <c r="D81" s="213"/>
      <c r="E81" s="213"/>
      <c r="F81" s="145">
        <f>'Módulo 5 - Tributos'!D40</f>
        <v>0</v>
      </c>
      <c r="G81" s="179">
        <f>ROUNDUP(F81*(G80/(1-F81)),2)</f>
        <v>0</v>
      </c>
    </row>
    <row r="82" spans="6:7">
      <c r="F82" s="214"/>
      <c r="G82" s="215"/>
    </row>
    <row r="83" spans="1:8">
      <c r="A83" s="216" t="s">
        <v>369</v>
      </c>
      <c r="B83" s="217" t="s">
        <v>327</v>
      </c>
      <c r="C83" s="194"/>
      <c r="D83" s="194"/>
      <c r="E83" s="194"/>
      <c r="F83" s="218"/>
      <c r="G83" s="219">
        <f>G80+G81</f>
        <v>0</v>
      </c>
      <c r="H83" s="220"/>
    </row>
    <row r="84" s="16" customFormat="1" spans="1:8">
      <c r="A84" s="51"/>
      <c r="B84" s="221"/>
      <c r="C84" s="51"/>
      <c r="D84" s="51"/>
      <c r="E84" s="51"/>
      <c r="F84" s="233"/>
      <c r="G84" s="224"/>
      <c r="H84" s="234"/>
    </row>
    <row r="85" s="16" customFormat="1" spans="1:8">
      <c r="A85" s="51"/>
      <c r="B85" s="221"/>
      <c r="C85" s="51"/>
      <c r="D85" s="51"/>
      <c r="E85" s="51"/>
      <c r="F85" s="233"/>
      <c r="G85" s="224"/>
      <c r="H85" s="234"/>
    </row>
    <row r="86" s="16" customFormat="1" spans="1:8">
      <c r="A86" s="51"/>
      <c r="B86" s="221"/>
      <c r="C86" s="51"/>
      <c r="D86" s="51"/>
      <c r="E86" s="51"/>
      <c r="F86" s="233"/>
      <c r="G86" s="224"/>
      <c r="H86" s="234"/>
    </row>
    <row r="87" s="16" customFormat="1" spans="1:8">
      <c r="A87" s="111" t="s">
        <v>370</v>
      </c>
      <c r="B87" s="111"/>
      <c r="C87" s="111"/>
      <c r="D87" s="111"/>
      <c r="E87" s="111"/>
      <c r="F87" s="111"/>
      <c r="G87" s="224"/>
      <c r="H87" s="234"/>
    </row>
    <row r="88" s="16" customFormat="1" ht="13.5" spans="1:8">
      <c r="A88" s="51"/>
      <c r="B88" s="51"/>
      <c r="C88" s="99"/>
      <c r="D88" s="98" t="s">
        <v>307</v>
      </c>
      <c r="E88" s="42" t="s">
        <v>371</v>
      </c>
      <c r="F88" s="42" t="s">
        <v>372</v>
      </c>
      <c r="G88" s="42" t="s">
        <v>373</v>
      </c>
      <c r="H88" s="234"/>
    </row>
    <row r="89" s="16" customFormat="1" spans="1:8">
      <c r="A89" s="134" t="s">
        <v>326</v>
      </c>
      <c r="B89" s="139" t="s">
        <v>374</v>
      </c>
      <c r="C89" s="99"/>
      <c r="D89" s="155" t="s">
        <v>473</v>
      </c>
      <c r="E89" s="235">
        <f>E21</f>
        <v>1678</v>
      </c>
      <c r="F89" s="236">
        <f>G32</f>
        <v>0</v>
      </c>
      <c r="G89" s="153">
        <f>E89*F89</f>
        <v>0</v>
      </c>
      <c r="H89" s="234"/>
    </row>
    <row r="90" s="16" customFormat="1" spans="1:8">
      <c r="A90" s="134" t="s">
        <v>341</v>
      </c>
      <c r="B90" s="139" t="s">
        <v>330</v>
      </c>
      <c r="C90" s="99"/>
      <c r="D90" s="155" t="s">
        <v>474</v>
      </c>
      <c r="E90" s="235">
        <f>E38</f>
        <v>1674</v>
      </c>
      <c r="F90" s="236">
        <f>G49</f>
        <v>0</v>
      </c>
      <c r="G90" s="153">
        <f>E90*F90</f>
        <v>0</v>
      </c>
      <c r="H90" s="234"/>
    </row>
    <row r="91" s="16" customFormat="1" spans="1:8">
      <c r="A91" s="134" t="s">
        <v>355</v>
      </c>
      <c r="B91" s="139" t="s">
        <v>377</v>
      </c>
      <c r="C91" s="99"/>
      <c r="D91" s="155" t="s">
        <v>475</v>
      </c>
      <c r="E91" s="235">
        <f>E55</f>
        <v>1892</v>
      </c>
      <c r="F91" s="236">
        <f>G66</f>
        <v>0</v>
      </c>
      <c r="G91" s="153">
        <f>E91*F91</f>
        <v>0</v>
      </c>
      <c r="H91" s="234"/>
    </row>
    <row r="92" s="16" customFormat="1" spans="1:8">
      <c r="A92" s="98" t="s">
        <v>369</v>
      </c>
      <c r="B92" s="139" t="s">
        <v>358</v>
      </c>
      <c r="C92" s="99"/>
      <c r="D92" s="155" t="s">
        <v>476</v>
      </c>
      <c r="E92" s="235">
        <f>E72</f>
        <v>3533</v>
      </c>
      <c r="F92" s="236">
        <f>G83</f>
        <v>0</v>
      </c>
      <c r="G92" s="153">
        <f>E92*F92</f>
        <v>0</v>
      </c>
      <c r="H92" s="234"/>
    </row>
    <row r="93" s="16" customFormat="1" ht="13.5" spans="1:8">
      <c r="A93" s="99"/>
      <c r="B93" s="237" t="s">
        <v>380</v>
      </c>
      <c r="C93" s="194"/>
      <c r="D93" s="194"/>
      <c r="E93" s="218"/>
      <c r="F93" s="238"/>
      <c r="G93" s="219">
        <f>SUM(G89:G92)</f>
        <v>0</v>
      </c>
      <c r="H93" s="234"/>
    </row>
    <row r="94" s="16" customFormat="1" spans="1:8">
      <c r="A94" s="51"/>
      <c r="B94" s="221"/>
      <c r="C94" s="51"/>
      <c r="D94" s="51"/>
      <c r="E94" s="51"/>
      <c r="F94" s="233"/>
      <c r="G94" s="224"/>
      <c r="H94" s="234"/>
    </row>
    <row r="95" spans="1:1">
      <c r="A95" s="1" t="s">
        <v>133</v>
      </c>
    </row>
    <row r="96" spans="1:5">
      <c r="A96" s="239" t="s">
        <v>381</v>
      </c>
      <c r="B96" s="239"/>
      <c r="C96" s="239"/>
      <c r="D96" s="239"/>
      <c r="E96" s="239"/>
    </row>
    <row r="97" s="16" customFormat="1" spans="1:5">
      <c r="A97" s="240" t="s">
        <v>382</v>
      </c>
      <c r="B97" s="240"/>
      <c r="C97" s="240"/>
      <c r="D97" s="240"/>
      <c r="E97" s="240"/>
    </row>
    <row r="98" ht="18" customHeight="1" spans="1:5">
      <c r="A98" s="239" t="s">
        <v>383</v>
      </c>
      <c r="B98" s="239"/>
      <c r="C98" s="239"/>
      <c r="D98" s="239"/>
      <c r="E98" s="239"/>
    </row>
    <row r="99" s="16" customFormat="1" ht="33" customHeight="1" spans="1:5">
      <c r="A99" s="241" t="s">
        <v>384</v>
      </c>
      <c r="B99" s="240"/>
      <c r="C99" s="240"/>
      <c r="D99" s="240"/>
      <c r="E99" s="240"/>
    </row>
    <row r="100" s="16" customFormat="1" ht="19" customHeight="1" spans="1:5">
      <c r="A100" s="242" t="s">
        <v>385</v>
      </c>
      <c r="B100" s="243"/>
      <c r="C100" s="243"/>
      <c r="D100" s="243"/>
      <c r="E100" s="243"/>
    </row>
    <row r="101" s="16" customFormat="1" spans="1:5">
      <c r="A101" s="244" t="s">
        <v>386</v>
      </c>
      <c r="B101" s="245"/>
      <c r="C101" s="245"/>
      <c r="D101" s="245"/>
      <c r="E101" s="245"/>
    </row>
    <row r="102" s="16" customFormat="1" spans="1:5">
      <c r="A102" s="242" t="s">
        <v>387</v>
      </c>
      <c r="B102" s="243"/>
      <c r="C102" s="243"/>
      <c r="D102" s="243"/>
      <c r="E102" s="243"/>
    </row>
  </sheetData>
  <sheetProtection password="8B6C" sheet="1" selectLockedCells="1" objects="1"/>
  <mergeCells count="50"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  <mergeCell ref="C23:E23"/>
    <mergeCell ref="C24:E24"/>
    <mergeCell ref="C25:E25"/>
    <mergeCell ref="C26:E26"/>
    <mergeCell ref="C27:E27"/>
    <mergeCell ref="C28:E28"/>
    <mergeCell ref="C29:E29"/>
    <mergeCell ref="C30:E30"/>
    <mergeCell ref="C40:E40"/>
    <mergeCell ref="C41:E41"/>
    <mergeCell ref="C42:E42"/>
    <mergeCell ref="C43:E43"/>
    <mergeCell ref="C44:E44"/>
    <mergeCell ref="C45:E45"/>
    <mergeCell ref="C46:E46"/>
    <mergeCell ref="C47:E47"/>
    <mergeCell ref="C57:E57"/>
    <mergeCell ref="C58:E58"/>
    <mergeCell ref="C59:E59"/>
    <mergeCell ref="C60:E60"/>
    <mergeCell ref="C61:E61"/>
    <mergeCell ref="C62:E62"/>
    <mergeCell ref="C63:E63"/>
    <mergeCell ref="C64:E64"/>
    <mergeCell ref="C74:E74"/>
    <mergeCell ref="C75:E75"/>
    <mergeCell ref="C76:E76"/>
    <mergeCell ref="C77:E77"/>
    <mergeCell ref="C78:E78"/>
    <mergeCell ref="C79:E79"/>
    <mergeCell ref="C80:E80"/>
    <mergeCell ref="C81:E81"/>
    <mergeCell ref="A96:E96"/>
    <mergeCell ref="A97:E97"/>
    <mergeCell ref="A98:E98"/>
    <mergeCell ref="A99:E99"/>
    <mergeCell ref="A100:E100"/>
    <mergeCell ref="A101:E101"/>
    <mergeCell ref="A102:E102"/>
  </mergeCells>
  <pageMargins left="1.18110236220472" right="0.78740157480315" top="1.18110236220472" bottom="0.78740157480315" header="0.31496062992126" footer="0.31496062992126"/>
  <pageSetup paperSize="9" scale="54" fitToHeight="8" orientation="landscape"/>
  <headerFooter alignWithMargins="0"/>
  <rowBreaks count="1" manualBreakCount="1">
    <brk id="68" max="6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1"/>
  <sheetViews>
    <sheetView showGridLines="0" zoomScaleSheetLayoutView="85" workbookViewId="0">
      <pane ySplit="1" topLeftCell="A128" activePane="bottomLeft" state="frozen"/>
      <selection/>
      <selection pane="bottomLeft" activeCell="H212" sqref="H212"/>
    </sheetView>
  </sheetViews>
  <sheetFormatPr defaultColWidth="9" defaultRowHeight="15"/>
  <cols>
    <col min="1" max="1" width="9.14285714285714" style="2"/>
    <col min="2" max="2" width="63.8571428571429" style="2" customWidth="1"/>
    <col min="3" max="3" width="52.4285714285714" style="2" customWidth="1"/>
    <col min="4" max="5" width="15.7142857142857" style="2" customWidth="1"/>
    <col min="6" max="7" width="9.14285714285714" style="2"/>
    <col min="8" max="8" width="9.42857142857143" style="2"/>
    <col min="9" max="10" width="12.8571428571429" style="2"/>
    <col min="11" max="16384" width="9.14285714285714" style="2"/>
  </cols>
  <sheetData>
    <row r="1" ht="15.75" spans="1:5">
      <c r="A1" s="3" t="s">
        <v>388</v>
      </c>
      <c r="B1" s="3"/>
      <c r="C1" s="4"/>
      <c r="D1" s="4"/>
      <c r="E1" s="4"/>
    </row>
    <row r="3" s="1" customFormat="1" customHeight="1" spans="1:5">
      <c r="A3" s="1" t="s">
        <v>30</v>
      </c>
      <c r="C3" s="93" t="str">
        <f>'B -Identificação da contratação'!B3</f>
        <v>TRIBUNAL REGIONAL ELEITORAL DE MATO GROSSO DO SUL</v>
      </c>
      <c r="D3" s="93"/>
      <c r="E3" s="93"/>
    </row>
    <row r="4" s="1" customFormat="1" customHeight="1" spans="1:5">
      <c r="A4" s="1" t="s">
        <v>32</v>
      </c>
      <c r="C4" s="93" t="str">
        <f>IF('B -Identificação da contratação'!B4="","",'B -Identificação da contratação'!B4)</f>
        <v>SEI 0006926-11.2023.6.12.8000  (Pregão 19/2024)</v>
      </c>
      <c r="D4" s="93"/>
      <c r="E4" s="93"/>
    </row>
    <row r="5" s="1" customFormat="1" customHeight="1" spans="1:5">
      <c r="A5" s="1" t="s">
        <v>34</v>
      </c>
      <c r="C5" s="94">
        <f>IF('B -Identificação da contratação'!B5="","",'B -Identificação da contratação'!B5)</f>
        <v>45428</v>
      </c>
      <c r="D5" s="94"/>
      <c r="E5" s="94"/>
    </row>
    <row r="6" s="1" customFormat="1" ht="7.5" customHeight="1" spans="3:5">
      <c r="C6" s="16"/>
      <c r="D6" s="16"/>
      <c r="E6" s="16"/>
    </row>
    <row r="7" s="1" customFormat="1" customHeight="1" spans="1:5">
      <c r="A7" s="1" t="s">
        <v>47</v>
      </c>
      <c r="C7" s="93" t="str">
        <f>IF('A - Identificação da empresa'!B4="","",'A - Identificação da empresa'!B4)</f>
        <v/>
      </c>
      <c r="D7" s="93"/>
      <c r="E7" s="93"/>
    </row>
    <row r="8" s="1" customFormat="1" customHeight="1" spans="1:5">
      <c r="A8" s="1" t="s">
        <v>4</v>
      </c>
      <c r="C8" s="93" t="str">
        <f>IF('A - Identificação da empresa'!B6="","",'A - Identificação da empresa'!B6)</f>
        <v/>
      </c>
      <c r="D8" s="93"/>
      <c r="E8" s="93"/>
    </row>
    <row r="9" s="1" customFormat="1" ht="7.5" customHeight="1" spans="3:5">
      <c r="C9" s="16"/>
      <c r="D9" s="16"/>
      <c r="E9" s="16"/>
    </row>
    <row r="10" s="1" customFormat="1" customHeight="1" spans="1:5">
      <c r="A10" s="1" t="s">
        <v>35</v>
      </c>
      <c r="C10" s="93" t="str">
        <f>IF('B -Identificação da contratação'!B7="","",'B -Identificação da contratação'!B7)</f>
        <v>Auxiliar de apoio às Eleições 2024</v>
      </c>
      <c r="D10" s="93"/>
      <c r="E10" s="93"/>
    </row>
    <row r="11" s="1" customFormat="1" customHeight="1" spans="1:5">
      <c r="A11" s="1" t="s">
        <v>48</v>
      </c>
      <c r="C11" s="93" t="str">
        <f>IF('B -Identificação da contratação'!B8="","",'B -Identificação da contratação'!B8)</f>
        <v>Auxiliar Administrativo</v>
      </c>
      <c r="D11" s="93"/>
      <c r="E11" s="93"/>
    </row>
    <row r="12" s="1" customFormat="1" customHeight="1" spans="1:5">
      <c r="A12" s="1" t="s">
        <v>39</v>
      </c>
      <c r="C12" s="95" t="str">
        <f>IF('B -Identificação da contratação'!B9="","",'B -Identificação da contratação'!B9)</f>
        <v>44 horas</v>
      </c>
      <c r="D12" s="9" t="s">
        <v>49</v>
      </c>
      <c r="E12" s="93">
        <f>IF('B -Identificação da contratação'!E9="","",'B -Identificação da contratação'!E9)</f>
        <v>218</v>
      </c>
    </row>
    <row r="13" s="1" customFormat="1" customHeight="1" spans="1:5">
      <c r="A13" s="1" t="s">
        <v>42</v>
      </c>
      <c r="C13" s="93" t="str">
        <f>IF('B -Identificação da contratação'!B10="","",'B -Identificação da contratação'!B10)</f>
        <v>Unidades da Justiça Eleitoral de Mato Grosso do Sul</v>
      </c>
      <c r="D13" s="93"/>
      <c r="E13" s="93"/>
    </row>
    <row r="14" s="1" customFormat="1" customHeight="1" spans="1:5">
      <c r="A14" s="1" t="s">
        <v>44</v>
      </c>
      <c r="C14" s="93" t="str">
        <f>IF('B -Identificação da contratação'!B11="","",'B -Identificação da contratação'!B11)</f>
        <v/>
      </c>
      <c r="D14" s="93"/>
      <c r="E14" s="93"/>
    </row>
    <row r="15" s="1" customFormat="1" customHeight="1" spans="1:5">
      <c r="A15" s="1" t="s">
        <v>37</v>
      </c>
      <c r="C15" s="93" t="str">
        <f>C11</f>
        <v>Auxiliar Administrativo</v>
      </c>
      <c r="D15" s="93"/>
      <c r="E15" s="93"/>
    </row>
    <row r="16" s="1" customFormat="1" customHeight="1" spans="1:5">
      <c r="A16" s="1" t="s">
        <v>45</v>
      </c>
      <c r="C16" s="94" t="str">
        <f>IF('B -Identificação da contratação'!B12="","",'B -Identificação da contratação'!B12)</f>
        <v/>
      </c>
      <c r="D16" s="94"/>
      <c r="E16" s="94"/>
    </row>
    <row r="17" s="1" customFormat="1" ht="12.75" spans="3:5">
      <c r="C17" s="96"/>
      <c r="D17" s="96"/>
      <c r="E17" s="96"/>
    </row>
    <row r="18" s="1" customFormat="1" ht="12.75" spans="1:5">
      <c r="A18" s="97" t="s">
        <v>50</v>
      </c>
      <c r="B18" s="97"/>
      <c r="C18" s="97"/>
      <c r="D18" s="97"/>
      <c r="E18" s="97"/>
    </row>
    <row r="19" s="1" customFormat="1" ht="12.75" spans="3:5">
      <c r="C19" s="98" t="s">
        <v>51</v>
      </c>
      <c r="D19" s="99"/>
      <c r="E19" s="42" t="s">
        <v>52</v>
      </c>
    </row>
    <row r="20" s="1" customFormat="1" ht="83.25" customHeight="1" spans="1:5">
      <c r="A20" s="98" t="s">
        <v>53</v>
      </c>
      <c r="B20" s="98" t="s">
        <v>54</v>
      </c>
      <c r="C20" s="100" t="str">
        <f>IF('Módulo 1 - Remuneração'!C20="","",'Módulo 1 - Remuneração'!C20)</f>
        <v/>
      </c>
      <c r="D20" s="101"/>
      <c r="E20" s="102">
        <f>'Módulo 1 - Remuneração'!E20</f>
        <v>0</v>
      </c>
    </row>
    <row r="21" s="1" customFormat="1" ht="12.75" spans="1:5">
      <c r="A21" s="98" t="s">
        <v>55</v>
      </c>
      <c r="B21" s="98" t="s">
        <v>389</v>
      </c>
      <c r="C21" s="100" t="str">
        <f>IF('Módulo 1 - Remuneração'!C21="","",'Módulo 1 - Remuneração'!C21)</f>
        <v/>
      </c>
      <c r="D21" s="101"/>
      <c r="E21" s="102">
        <f>'Módulo 1 - Remuneração'!E21</f>
        <v>0</v>
      </c>
    </row>
    <row r="22" s="1" customFormat="1" ht="12.75" spans="1:5">
      <c r="A22" s="98" t="s">
        <v>57</v>
      </c>
      <c r="B22" s="98" t="s">
        <v>58</v>
      </c>
      <c r="C22" s="100" t="str">
        <f>IF('Módulo 1 - Remuneração'!C22="","",'Módulo 1 - Remuneração'!C22)</f>
        <v/>
      </c>
      <c r="D22" s="101"/>
      <c r="E22" s="102">
        <f>'Módulo 1 - Remuneração'!E22</f>
        <v>0</v>
      </c>
    </row>
    <row r="23" s="1" customFormat="1" ht="12.75" spans="1:5">
      <c r="A23" s="98" t="s">
        <v>59</v>
      </c>
      <c r="B23" s="98" t="s">
        <v>60</v>
      </c>
      <c r="C23" s="100" t="str">
        <f>IF('Módulo 1 - Remuneração'!C23="","",'Módulo 1 - Remuneração'!C23)</f>
        <v/>
      </c>
      <c r="D23" s="101"/>
      <c r="E23" s="102">
        <f>'Módulo 1 - Remuneração'!E23</f>
        <v>0</v>
      </c>
    </row>
    <row r="24" s="1" customFormat="1" ht="12.75" spans="1:5">
      <c r="A24" s="98" t="s">
        <v>61</v>
      </c>
      <c r="B24" s="98" t="s">
        <v>62</v>
      </c>
      <c r="C24" s="100" t="str">
        <f>IF('Módulo 1 - Remuneração'!C24="","",'Módulo 1 - Remuneração'!C24)</f>
        <v/>
      </c>
      <c r="D24" s="101"/>
      <c r="E24" s="102">
        <f>'Módulo 1 - Remuneração'!E24</f>
        <v>0</v>
      </c>
    </row>
    <row r="25" s="1" customFormat="1" ht="12.75" spans="1:5">
      <c r="A25" s="98" t="s">
        <v>63</v>
      </c>
      <c r="B25" s="98" t="s">
        <v>64</v>
      </c>
      <c r="C25" s="100" t="str">
        <f>IF('Módulo 1 - Remuneração'!C25="","",'Módulo 1 - Remuneração'!C25)</f>
        <v/>
      </c>
      <c r="D25" s="101"/>
      <c r="E25" s="102">
        <f>'Módulo 1 - Remuneração'!E25</f>
        <v>0</v>
      </c>
    </row>
    <row r="26" s="1" customFormat="1" ht="12.75" spans="1:5">
      <c r="A26" s="98" t="s">
        <v>65</v>
      </c>
      <c r="B26" s="98" t="s">
        <v>66</v>
      </c>
      <c r="C26" s="100" t="str">
        <f>IF('Módulo 1 - Remuneração'!C26="","",'Módulo 1 - Remuneração'!C26)</f>
        <v/>
      </c>
      <c r="D26" s="101"/>
      <c r="E26" s="102">
        <f>'Módulo 1 - Remuneração'!E26</f>
        <v>0</v>
      </c>
    </row>
    <row r="27" s="1" customFormat="1" ht="12.75" spans="1:5">
      <c r="A27" s="98" t="s">
        <v>67</v>
      </c>
      <c r="B27" s="98" t="s">
        <v>68</v>
      </c>
      <c r="C27" s="100" t="str">
        <f>IF('Módulo 1 - Remuneração'!C27="","",'Módulo 1 - Remuneração'!C27)</f>
        <v/>
      </c>
      <c r="D27" s="101"/>
      <c r="E27" s="102">
        <f>'Módulo 1 - Remuneração'!E27</f>
        <v>0</v>
      </c>
    </row>
    <row r="28" s="1" customFormat="1" ht="12.75" spans="1:5">
      <c r="A28" s="98" t="s">
        <v>69</v>
      </c>
      <c r="B28" s="103" t="s">
        <v>390</v>
      </c>
      <c r="C28" s="104" t="s">
        <v>71</v>
      </c>
      <c r="D28" s="101"/>
      <c r="E28" s="102">
        <f>SUM(E29:E36)</f>
        <v>0</v>
      </c>
    </row>
    <row r="29" s="1" customFormat="1" ht="12.75" spans="1:5">
      <c r="A29" s="105" t="s">
        <v>72</v>
      </c>
      <c r="B29" s="106" t="str">
        <f>IF('Módulo 1 - Remuneração'!B29="","",'Módulo 1 - Remuneração'!B29)</f>
        <v/>
      </c>
      <c r="C29" s="107" t="str">
        <f>IF('Módulo 1 - Remuneração'!C29="","",'Módulo 1 - Remuneração'!C29)</f>
        <v/>
      </c>
      <c r="D29" s="101"/>
      <c r="E29" s="108">
        <f>'Módulo 1 - Remuneração'!E29</f>
        <v>0</v>
      </c>
    </row>
    <row r="30" s="1" customFormat="1" ht="12.75" spans="1:5">
      <c r="A30" s="105" t="s">
        <v>73</v>
      </c>
      <c r="B30" s="106" t="str">
        <f>IF('Módulo 1 - Remuneração'!B30="","",'Módulo 1 - Remuneração'!B30)</f>
        <v/>
      </c>
      <c r="C30" s="107" t="str">
        <f>IF('Módulo 1 - Remuneração'!C30="","",'Módulo 1 - Remuneração'!C30)</f>
        <v/>
      </c>
      <c r="D30" s="101"/>
      <c r="E30" s="108">
        <f>'Módulo 1 - Remuneração'!E30</f>
        <v>0</v>
      </c>
    </row>
    <row r="31" s="1" customFormat="1" ht="12.75" spans="1:5">
      <c r="A31" s="105" t="s">
        <v>74</v>
      </c>
      <c r="B31" s="106" t="str">
        <f>IF('Módulo 1 - Remuneração'!B31="","",'Módulo 1 - Remuneração'!B31)</f>
        <v/>
      </c>
      <c r="C31" s="107" t="str">
        <f>IF('Módulo 1 - Remuneração'!C31="","",'Módulo 1 - Remuneração'!C31)</f>
        <v/>
      </c>
      <c r="D31" s="101"/>
      <c r="E31" s="108">
        <f>'Módulo 1 - Remuneração'!E31</f>
        <v>0</v>
      </c>
    </row>
    <row r="32" s="1" customFormat="1" ht="12.75" spans="1:5">
      <c r="A32" s="105" t="s">
        <v>75</v>
      </c>
      <c r="B32" s="106" t="str">
        <f>IF('Módulo 1 - Remuneração'!B32="","",'Módulo 1 - Remuneração'!B32)</f>
        <v/>
      </c>
      <c r="C32" s="107" t="str">
        <f>IF('Módulo 1 - Remuneração'!C32="","",'Módulo 1 - Remuneração'!C32)</f>
        <v/>
      </c>
      <c r="D32" s="101"/>
      <c r="E32" s="108">
        <f>'Módulo 1 - Remuneração'!E32</f>
        <v>0</v>
      </c>
    </row>
    <row r="33" s="1" customFormat="1" ht="12.75" spans="1:5">
      <c r="A33" s="105" t="s">
        <v>76</v>
      </c>
      <c r="B33" s="106" t="str">
        <f>IF('Módulo 1 - Remuneração'!B33="","",'Módulo 1 - Remuneração'!B33)</f>
        <v/>
      </c>
      <c r="C33" s="107" t="str">
        <f>IF('Módulo 1 - Remuneração'!C33="","",'Módulo 1 - Remuneração'!C33)</f>
        <v/>
      </c>
      <c r="D33" s="101"/>
      <c r="E33" s="108">
        <f>'Módulo 1 - Remuneração'!E33</f>
        <v>0</v>
      </c>
    </row>
    <row r="34" s="1" customFormat="1" ht="12.75" spans="1:5">
      <c r="A34" s="105" t="s">
        <v>77</v>
      </c>
      <c r="B34" s="106" t="str">
        <f>IF('Módulo 1 - Remuneração'!B34="","",'Módulo 1 - Remuneração'!B34)</f>
        <v/>
      </c>
      <c r="C34" s="107" t="str">
        <f>IF('Módulo 1 - Remuneração'!C34="","",'Módulo 1 - Remuneração'!C34)</f>
        <v/>
      </c>
      <c r="D34" s="101"/>
      <c r="E34" s="108">
        <f>'Módulo 1 - Remuneração'!E34</f>
        <v>0</v>
      </c>
    </row>
    <row r="35" s="1" customFormat="1" ht="12.75" spans="1:5">
      <c r="A35" s="105" t="s">
        <v>78</v>
      </c>
      <c r="B35" s="106" t="str">
        <f>IF('Módulo 1 - Remuneração'!B35="","",'Módulo 1 - Remuneração'!B35)</f>
        <v/>
      </c>
      <c r="C35" s="107" t="str">
        <f>IF('Módulo 1 - Remuneração'!C35="","",'Módulo 1 - Remuneração'!C35)</f>
        <v/>
      </c>
      <c r="D35" s="101"/>
      <c r="E35" s="108">
        <f>'Módulo 1 - Remuneração'!E35</f>
        <v>0</v>
      </c>
    </row>
    <row r="36" s="1" customFormat="1" ht="12.75" spans="1:5">
      <c r="A36" s="105" t="s">
        <v>79</v>
      </c>
      <c r="B36" s="106" t="str">
        <f>IF('Módulo 1 - Remuneração'!B36="","",'Módulo 1 - Remuneração'!B36)</f>
        <v/>
      </c>
      <c r="C36" s="107" t="str">
        <f>IF('Módulo 1 - Remuneração'!C36="","",'Módulo 1 - Remuneração'!C36)</f>
        <v/>
      </c>
      <c r="D36" s="101"/>
      <c r="E36" s="108">
        <f>'Módulo 1 - Remuneração'!E36</f>
        <v>0</v>
      </c>
    </row>
    <row r="37" s="1" customFormat="1" ht="12.75" spans="1:5">
      <c r="A37" s="99"/>
      <c r="B37" s="109" t="s">
        <v>391</v>
      </c>
      <c r="C37" s="99"/>
      <c r="D37" s="101"/>
      <c r="E37" s="110">
        <f>SUM(E20:E28)</f>
        <v>0</v>
      </c>
    </row>
    <row r="38" s="1" customFormat="1" ht="12.75"/>
    <row r="39" s="1" customFormat="1" ht="12.75"/>
    <row r="40" s="1" customFormat="1" ht="12.75" spans="1:5">
      <c r="A40" s="97" t="s">
        <v>84</v>
      </c>
      <c r="B40" s="97"/>
      <c r="C40" s="97"/>
      <c r="D40" s="97"/>
      <c r="E40" s="97"/>
    </row>
    <row r="41" s="1" customFormat="1" ht="12.75" spans="3:5">
      <c r="C41" s="98" t="s">
        <v>51</v>
      </c>
      <c r="D41" s="99"/>
      <c r="E41" s="42" t="s">
        <v>52</v>
      </c>
    </row>
    <row r="42" s="1" customFormat="1" ht="12.75" spans="1:5">
      <c r="A42" s="98" t="s">
        <v>85</v>
      </c>
      <c r="B42" s="98" t="s">
        <v>86</v>
      </c>
      <c r="C42" s="100" t="str">
        <f>IF('Módulo 2 - Benefícios'!C20="","",'Módulo 2 - Benefícios'!C20)</f>
        <v/>
      </c>
      <c r="D42" s="101"/>
      <c r="E42" s="102">
        <f>'Módulo 2 - Benefícios'!E20</f>
        <v>0</v>
      </c>
    </row>
    <row r="43" s="1" customFormat="1" ht="12.75" spans="1:5">
      <c r="A43" s="98" t="s">
        <v>88</v>
      </c>
      <c r="B43" s="98" t="s">
        <v>89</v>
      </c>
      <c r="C43" s="100" t="str">
        <f>IF('Módulo 2 - Benefícios'!C21="","",'Módulo 2 - Benefícios'!C21)</f>
        <v/>
      </c>
      <c r="D43" s="101"/>
      <c r="E43" s="102">
        <f>'Módulo 2 - Benefícios'!E21</f>
        <v>0</v>
      </c>
    </row>
    <row r="44" s="1" customFormat="1" ht="12.75" spans="1:5">
      <c r="A44" s="98" t="s">
        <v>91</v>
      </c>
      <c r="B44" s="98" t="s">
        <v>92</v>
      </c>
      <c r="C44" s="100" t="str">
        <f>IF('Módulo 2 - Benefícios'!C22="","",'Módulo 2 - Benefícios'!C22)</f>
        <v/>
      </c>
      <c r="D44" s="101"/>
      <c r="E44" s="102">
        <f>'Módulo 2 - Benefícios'!E22</f>
        <v>0</v>
      </c>
    </row>
    <row r="45" s="1" customFormat="1" ht="12.75" spans="1:5">
      <c r="A45" s="98" t="s">
        <v>93</v>
      </c>
      <c r="B45" s="98" t="s">
        <v>94</v>
      </c>
      <c r="C45" s="100" t="str">
        <f>IF('Módulo 2 - Benefícios'!C23="","",'Módulo 2 - Benefícios'!C23)</f>
        <v/>
      </c>
      <c r="D45" s="101"/>
      <c r="E45" s="102">
        <f>'Módulo 2 - Benefícios'!E23</f>
        <v>0</v>
      </c>
    </row>
    <row r="46" s="1" customFormat="1" ht="12.75" spans="1:5">
      <c r="A46" s="98" t="s">
        <v>97</v>
      </c>
      <c r="B46" s="103" t="s">
        <v>390</v>
      </c>
      <c r="C46" s="100" t="str">
        <f>IF('Módulo 2 - Benefícios'!C24="","",'Módulo 2 - Benefícios'!C24)</f>
        <v>soma dos subitens 2.F.1 a 2.F.8</v>
      </c>
      <c r="D46" s="101"/>
      <c r="E46" s="102">
        <f>SUM(E47:E55)</f>
        <v>0</v>
      </c>
    </row>
    <row r="47" s="1" customFormat="1" ht="12.75" spans="1:5">
      <c r="A47" s="105" t="s">
        <v>100</v>
      </c>
      <c r="B47" s="106" t="str">
        <f>IF('Módulo 2 - Benefícios'!B25="","",'Módulo 2 - Benefícios'!B25)</f>
        <v>Benefício Social Familiar</v>
      </c>
      <c r="C47" s="107" t="str">
        <f>IF('Módulo 2 - Benefícios'!C25="","",'Módulo 2 - Benefícios'!C25)</f>
        <v>Cláusula 17ª CCT 2024</v>
      </c>
      <c r="D47" s="101"/>
      <c r="E47" s="108">
        <f>'Módulo 2 - Benefícios'!E25</f>
        <v>0</v>
      </c>
    </row>
    <row r="48" s="1" customFormat="1" ht="12.75" spans="1:5">
      <c r="A48" s="105"/>
      <c r="B48" s="106" t="str">
        <f>IF('Módulo 2 - Benefícios'!B26="","",'Módulo 2 - Benefícios'!B26)</f>
        <v>Benefício Assistencial ao Trabalhador</v>
      </c>
      <c r="C48" s="107" t="str">
        <f>IF('Módulo 2 - Benefícios'!C26="","",'Módulo 2 - Benefícios'!C26)</f>
        <v>Cláuula 18ª CCT/2024</v>
      </c>
      <c r="D48" s="101"/>
      <c r="E48" s="108">
        <f>'Módulo 2 - Benefícios'!E26</f>
        <v>0</v>
      </c>
    </row>
    <row r="49" s="1" customFormat="1" ht="36" spans="1:5">
      <c r="A49" s="105" t="s">
        <v>103</v>
      </c>
      <c r="B49" s="106" t="str">
        <f>IF('Módulo 2 - Benefícios'!B27="","",'Módulo 2 - Benefícios'!B27)</f>
        <v>Prêmio Cesta Básica</v>
      </c>
      <c r="C49" s="107" t="str">
        <f>IF('Módulo 2 - Benefícios'!C27="","",'Módulo 2 - Benefícios'!C27)</f>
        <v>Cláusula 12ª da CCT/2024 - para colaboradores/empregados que não possuir nenhuma falta e cumprir totalmente a jornada mensal.</v>
      </c>
      <c r="D49" s="101"/>
      <c r="E49" s="108">
        <f>'Módulo 2 - Benefícios'!E27</f>
        <v>0</v>
      </c>
    </row>
    <row r="50" s="1" customFormat="1" ht="12.75" spans="1:5">
      <c r="A50" s="105" t="s">
        <v>106</v>
      </c>
      <c r="B50" s="106" t="str">
        <f>IF('Módulo 2 - Benefícios'!B28="","",'Módulo 2 - Benefícios'!B28)</f>
        <v/>
      </c>
      <c r="C50" s="107" t="str">
        <f>IF('Módulo 2 - Benefícios'!C28="","",'Módulo 2 - Benefícios'!C28)</f>
        <v/>
      </c>
      <c r="D50" s="101"/>
      <c r="E50" s="108">
        <f>'Módulo 2 - Benefícios'!E28</f>
        <v>0</v>
      </c>
    </row>
    <row r="51" s="1" customFormat="1" ht="12.75" spans="1:5">
      <c r="A51" s="105" t="s">
        <v>107</v>
      </c>
      <c r="B51" s="106" t="str">
        <f>IF('Módulo 2 - Benefícios'!B29="","",'Módulo 2 - Benefícios'!B29)</f>
        <v/>
      </c>
      <c r="C51" s="107" t="str">
        <f>IF('Módulo 2 - Benefícios'!C29="","",'Módulo 2 - Benefícios'!C29)</f>
        <v/>
      </c>
      <c r="D51" s="101"/>
      <c r="E51" s="108">
        <f>'Módulo 2 - Benefícios'!E29</f>
        <v>0</v>
      </c>
    </row>
    <row r="52" s="1" customFormat="1" ht="12.75" spans="1:5">
      <c r="A52" s="105" t="s">
        <v>108</v>
      </c>
      <c r="B52" s="106" t="str">
        <f>IF('Módulo 2 - Benefícios'!B30="","",'Módulo 2 - Benefícios'!B30)</f>
        <v/>
      </c>
      <c r="C52" s="107" t="str">
        <f>IF('Módulo 2 - Benefícios'!C30="","",'Módulo 2 - Benefícios'!C30)</f>
        <v/>
      </c>
      <c r="D52" s="101"/>
      <c r="E52" s="108">
        <f>'Módulo 2 - Benefícios'!E30</f>
        <v>0</v>
      </c>
    </row>
    <row r="53" s="1" customFormat="1" ht="12.75" spans="1:5">
      <c r="A53" s="105" t="s">
        <v>109</v>
      </c>
      <c r="B53" s="106" t="str">
        <f>IF('Módulo 2 - Benefícios'!B31="","",'Módulo 2 - Benefícios'!B31)</f>
        <v/>
      </c>
      <c r="C53" s="107" t="str">
        <f>IF('Módulo 2 - Benefícios'!C31="","",'Módulo 2 - Benefícios'!C31)</f>
        <v/>
      </c>
      <c r="D53" s="101"/>
      <c r="E53" s="108">
        <f>'Módulo 2 - Benefícios'!E31</f>
        <v>0</v>
      </c>
    </row>
    <row r="54" s="1" customFormat="1" ht="12.75" spans="1:5">
      <c r="A54" s="105" t="s">
        <v>110</v>
      </c>
      <c r="B54" s="106" t="str">
        <f>IF('Módulo 2 - Benefícios'!B32="","",'Módulo 2 - Benefícios'!B32)</f>
        <v/>
      </c>
      <c r="C54" s="107" t="str">
        <f>IF('Módulo 2 - Benefícios'!C32="","",'Módulo 2 - Benefícios'!C32)</f>
        <v/>
      </c>
      <c r="D54" s="101"/>
      <c r="E54" s="108">
        <f>'Módulo 2 - Benefícios'!E32</f>
        <v>0</v>
      </c>
    </row>
    <row r="55" s="1" customFormat="1" ht="12.75" spans="1:5">
      <c r="A55" s="105" t="s">
        <v>111</v>
      </c>
      <c r="B55" s="106" t="str">
        <f>IF('Módulo 2 - Benefícios'!B33="","",'Módulo 2 - Benefícios'!B33)</f>
        <v/>
      </c>
      <c r="C55" s="107" t="str">
        <f>IF('Módulo 2 - Benefícios'!C33="","",'Módulo 2 - Benefícios'!C33)</f>
        <v/>
      </c>
      <c r="D55" s="101"/>
      <c r="E55" s="108">
        <f>'Módulo 2 - Benefícios'!E33</f>
        <v>0</v>
      </c>
    </row>
    <row r="56" s="1" customFormat="1" ht="12.75" spans="1:5">
      <c r="A56" s="99"/>
      <c r="B56" s="109" t="s">
        <v>392</v>
      </c>
      <c r="C56" s="101"/>
      <c r="D56" s="101"/>
      <c r="E56" s="110">
        <f>SUM(E42:E46)</f>
        <v>0</v>
      </c>
    </row>
    <row r="57" s="1" customFormat="1" ht="12.75"/>
    <row r="58" s="1" customFormat="1" ht="12.75"/>
    <row r="59" s="1" customFormat="1" ht="12.75" spans="1:5">
      <c r="A59" s="97" t="s">
        <v>137</v>
      </c>
      <c r="B59" s="97"/>
      <c r="C59" s="97"/>
      <c r="D59" s="97"/>
      <c r="E59" s="97"/>
    </row>
    <row r="60" s="1" customFormat="1" ht="12.75"/>
    <row r="61" s="1" customFormat="1" ht="12.75" spans="1:5">
      <c r="A61" s="111" t="s">
        <v>138</v>
      </c>
      <c r="B61" s="111"/>
      <c r="C61" s="98" t="s">
        <v>51</v>
      </c>
      <c r="D61" s="42" t="s">
        <v>139</v>
      </c>
      <c r="E61" s="42" t="s">
        <v>52</v>
      </c>
    </row>
    <row r="62" s="1" customFormat="1" ht="12.75" spans="1:5">
      <c r="A62" s="98" t="s">
        <v>140</v>
      </c>
      <c r="B62" s="98" t="s">
        <v>141</v>
      </c>
      <c r="C62" s="107" t="str">
        <f>IF('Módulo 3 - Encargos'!C21="","",'Módulo 3 - Encargos'!C21)</f>
        <v>Lei nº 8.212/91, art. 22, inc . I</v>
      </c>
      <c r="D62" s="112">
        <f>'Módulo 3 - Encargos'!D21</f>
        <v>0</v>
      </c>
      <c r="E62" s="113">
        <f>'Módulo 3 - Encargos'!E21</f>
        <v>0</v>
      </c>
    </row>
    <row r="63" s="1" customFormat="1" ht="12.75" spans="1:5">
      <c r="A63" s="98" t="s">
        <v>143</v>
      </c>
      <c r="B63" s="98" t="s">
        <v>144</v>
      </c>
      <c r="C63" s="107" t="str">
        <f>IF('Módulo 3 - Encargos'!C22="","",'Módulo 3 - Encargos'!C22)</f>
        <v>art. 15, Lei nº 8.030/90 e art. 7º, III, CF.</v>
      </c>
      <c r="D63" s="112">
        <f>'Módulo 3 - Encargos'!D22</f>
        <v>0.08</v>
      </c>
      <c r="E63" s="113">
        <f>'Módulo 3 - Encargos'!E22</f>
        <v>0</v>
      </c>
    </row>
    <row r="64" s="1" customFormat="1" ht="12.75" spans="1:5">
      <c r="A64" s="98" t="s">
        <v>146</v>
      </c>
      <c r="B64" s="98" t="s">
        <v>147</v>
      </c>
      <c r="C64" s="107" t="str">
        <f>IF('Módulo 3 - Encargos'!C23="","",'Módulo 3 - Encargos'!C23)</f>
        <v>Lei nº 11.457/07, arts 2º e 3º</v>
      </c>
      <c r="D64" s="112">
        <f>'Módulo 3 - Encargos'!D23</f>
        <v>0.015</v>
      </c>
      <c r="E64" s="113">
        <f>'Módulo 3 - Encargos'!E23</f>
        <v>0</v>
      </c>
    </row>
    <row r="65" s="1" customFormat="1" ht="12.75" spans="1:5">
      <c r="A65" s="98" t="s">
        <v>149</v>
      </c>
      <c r="B65" s="98" t="s">
        <v>150</v>
      </c>
      <c r="C65" s="107" t="str">
        <f>IF('Módulo 3 - Encargos'!C24="","",'Módulo 3 - Encargos'!C24)</f>
        <v>Lei nº 11.457/07, arts 2º e 3º</v>
      </c>
      <c r="D65" s="112">
        <f>'Módulo 3 - Encargos'!D24</f>
        <v>0.01</v>
      </c>
      <c r="E65" s="113">
        <f>'Módulo 3 - Encargos'!E24</f>
        <v>0</v>
      </c>
    </row>
    <row r="66" s="1" customFormat="1" ht="12.75" spans="1:5">
      <c r="A66" s="98" t="s">
        <v>151</v>
      </c>
      <c r="B66" s="98" t="s">
        <v>152</v>
      </c>
      <c r="C66" s="107" t="str">
        <f>IF('Módulo 3 - Encargos'!C25="","",'Módulo 3 - Encargos'!C25)</f>
        <v>Lei nº 11.457/07, arts 2º e 3º</v>
      </c>
      <c r="D66" s="112">
        <f>'Módulo 3 - Encargos'!D25</f>
        <v>0.002</v>
      </c>
      <c r="E66" s="113">
        <f>'Módulo 3 - Encargos'!E25</f>
        <v>0</v>
      </c>
    </row>
    <row r="67" s="1" customFormat="1" ht="12.75" spans="1:5">
      <c r="A67" s="98" t="s">
        <v>153</v>
      </c>
      <c r="B67" s="98" t="s">
        <v>154</v>
      </c>
      <c r="C67" s="107" t="str">
        <f>IF('Módulo 3 - Encargos'!C26="","",'Módulo 3 - Encargos'!C26)</f>
        <v>Lei nº 11.457/07, arts 2º e 3º</v>
      </c>
      <c r="D67" s="112">
        <f>'Módulo 3 - Encargos'!D26</f>
        <v>0.006</v>
      </c>
      <c r="E67" s="113">
        <f>'Módulo 3 - Encargos'!E26</f>
        <v>0</v>
      </c>
    </row>
    <row r="68" s="1" customFormat="1" ht="12.75" spans="1:5">
      <c r="A68" s="98" t="s">
        <v>155</v>
      </c>
      <c r="B68" s="98" t="s">
        <v>156</v>
      </c>
      <c r="C68" s="107" t="str">
        <f>IF('Módulo 3 - Encargos'!C27="","",'Módulo 3 - Encargos'!C27)</f>
        <v>Lei nº 11.457/07, arts 2º e 3º</v>
      </c>
      <c r="D68" s="112">
        <f>'Módulo 3 - Encargos'!D27</f>
        <v>0.025</v>
      </c>
      <c r="E68" s="113">
        <f>'Módulo 3 - Encargos'!E27</f>
        <v>0</v>
      </c>
    </row>
    <row r="69" s="1" customFormat="1" ht="12.75" spans="1:5">
      <c r="A69" s="98" t="s">
        <v>157</v>
      </c>
      <c r="B69" s="98" t="s">
        <v>158</v>
      </c>
      <c r="C69" s="107" t="str">
        <f>IF('Módulo 3 - Encargos'!C28="","",'Módulo 3 - Encargos'!C28)</f>
        <v>Lei nº 8.212/91, art. 22, inc . II, alíneas "a", " b" e "c"</v>
      </c>
      <c r="D69" s="112">
        <f>'Módulo 3 - Encargos'!D28</f>
        <v>0</v>
      </c>
      <c r="E69" s="113">
        <f>'Módulo 3 - Encargos'!E28</f>
        <v>0</v>
      </c>
    </row>
    <row r="70" s="1" customFormat="1" ht="12.75" spans="1:5">
      <c r="A70" s="98" t="s">
        <v>160</v>
      </c>
      <c r="B70" s="103" t="s">
        <v>390</v>
      </c>
      <c r="C70" s="107" t="str">
        <f>IF('Módulo 3 - Encargos'!C29="","",'Módulo 3 - Encargos'!C29)</f>
        <v>soma dos subitens 3.1.I.1 a 3.1.I.6</v>
      </c>
      <c r="D70" s="112">
        <f>'Módulo 3 - Encargos'!D29</f>
        <v>0</v>
      </c>
      <c r="E70" s="113">
        <f>'Módulo 3 - Encargos'!E29</f>
        <v>0</v>
      </c>
    </row>
    <row r="71" s="1" customFormat="1" ht="12.75" spans="1:5">
      <c r="A71" s="105" t="s">
        <v>162</v>
      </c>
      <c r="B71" s="106" t="str">
        <f>IF('Módulo 3 - Encargos'!B30="","",'Módulo 3 - Encargos'!B30)</f>
        <v/>
      </c>
      <c r="C71" s="107" t="str">
        <f>IF('Módulo 3 - Encargos'!C30="","",'Módulo 3 - Encargos'!C30)</f>
        <v/>
      </c>
      <c r="D71" s="114">
        <f>'Módulo 3 - Encargos'!D30</f>
        <v>0</v>
      </c>
      <c r="E71" s="115">
        <f>'Módulo 3 - Encargos'!E30</f>
        <v>0</v>
      </c>
    </row>
    <row r="72" s="1" customFormat="1" ht="12.75" spans="1:5">
      <c r="A72" s="105" t="s">
        <v>163</v>
      </c>
      <c r="B72" s="106" t="str">
        <f>IF('Módulo 3 - Encargos'!B31="","",'Módulo 3 - Encargos'!B31)</f>
        <v/>
      </c>
      <c r="C72" s="107" t="str">
        <f>IF('Módulo 3 - Encargos'!C31="","",'Módulo 3 - Encargos'!C31)</f>
        <v/>
      </c>
      <c r="D72" s="114">
        <f>'Módulo 3 - Encargos'!D31</f>
        <v>0</v>
      </c>
      <c r="E72" s="115">
        <f>'Módulo 3 - Encargos'!E31</f>
        <v>0</v>
      </c>
    </row>
    <row r="73" s="1" customFormat="1" ht="12.75" spans="1:5">
      <c r="A73" s="105" t="s">
        <v>164</v>
      </c>
      <c r="B73" s="106" t="str">
        <f>IF('Módulo 3 - Encargos'!B32="","",'Módulo 3 - Encargos'!B32)</f>
        <v/>
      </c>
      <c r="C73" s="107" t="str">
        <f>IF('Módulo 3 - Encargos'!C32="","",'Módulo 3 - Encargos'!C32)</f>
        <v/>
      </c>
      <c r="D73" s="114">
        <f>'Módulo 3 - Encargos'!D32</f>
        <v>0</v>
      </c>
      <c r="E73" s="115">
        <f>'Módulo 3 - Encargos'!E32</f>
        <v>0</v>
      </c>
    </row>
    <row r="74" s="1" customFormat="1" ht="12.75" spans="1:5">
      <c r="A74" s="105" t="s">
        <v>165</v>
      </c>
      <c r="B74" s="106" t="str">
        <f>IF('Módulo 3 - Encargos'!B33="","",'Módulo 3 - Encargos'!B33)</f>
        <v/>
      </c>
      <c r="C74" s="107" t="str">
        <f>IF('Módulo 3 - Encargos'!C33="","",'Módulo 3 - Encargos'!C33)</f>
        <v/>
      </c>
      <c r="D74" s="114">
        <f>'Módulo 3 - Encargos'!D33</f>
        <v>0</v>
      </c>
      <c r="E74" s="115">
        <f>'Módulo 3 - Encargos'!E33</f>
        <v>0</v>
      </c>
    </row>
    <row r="75" s="1" customFormat="1" ht="12.75" spans="1:5">
      <c r="A75" s="105" t="s">
        <v>166</v>
      </c>
      <c r="B75" s="106" t="str">
        <f>IF('Módulo 3 - Encargos'!B34="","",'Módulo 3 - Encargos'!B34)</f>
        <v/>
      </c>
      <c r="C75" s="107" t="str">
        <f>IF('Módulo 3 - Encargos'!C34="","",'Módulo 3 - Encargos'!C34)</f>
        <v/>
      </c>
      <c r="D75" s="114">
        <f>'Módulo 3 - Encargos'!D34</f>
        <v>0</v>
      </c>
      <c r="E75" s="115">
        <f>'Módulo 3 - Encargos'!E34</f>
        <v>0</v>
      </c>
    </row>
    <row r="76" s="1" customFormat="1" ht="12.75" spans="1:5">
      <c r="A76" s="116" t="s">
        <v>167</v>
      </c>
      <c r="B76" s="106" t="str">
        <f>IF('Módulo 3 - Encargos'!B35="","",'Módulo 3 - Encargos'!B35)</f>
        <v/>
      </c>
      <c r="C76" s="107" t="str">
        <f>IF('Módulo 3 - Encargos'!C35="","",'Módulo 3 - Encargos'!C35)</f>
        <v/>
      </c>
      <c r="D76" s="114">
        <f>'Módulo 3 - Encargos'!D35</f>
        <v>0</v>
      </c>
      <c r="E76" s="115">
        <f>'Módulo 3 - Encargos'!E35</f>
        <v>0</v>
      </c>
    </row>
    <row r="77" s="1" customFormat="1" ht="12.75" spans="1:5">
      <c r="A77" s="99"/>
      <c r="B77" s="117" t="s">
        <v>168</v>
      </c>
      <c r="C77" s="99"/>
      <c r="D77" s="112">
        <f>SUM(D62:D70)</f>
        <v>0.138</v>
      </c>
      <c r="E77" s="118">
        <f>SUM(E62:E70)</f>
        <v>0</v>
      </c>
    </row>
    <row r="78" s="1" customFormat="1" ht="12.75"/>
    <row r="79" s="1" customFormat="1" ht="12.75" spans="1:5">
      <c r="A79" s="111" t="s">
        <v>169</v>
      </c>
      <c r="B79" s="119"/>
      <c r="C79" s="120" t="s">
        <v>51</v>
      </c>
      <c r="D79" s="121" t="s">
        <v>139</v>
      </c>
      <c r="E79" s="39" t="s">
        <v>52</v>
      </c>
    </row>
    <row r="80" s="1" customFormat="1" ht="12.75" spans="1:5">
      <c r="A80" s="98" t="s">
        <v>170</v>
      </c>
      <c r="B80" s="98" t="s">
        <v>171</v>
      </c>
      <c r="C80" s="122" t="str">
        <f>IF('Módulo 3 - Encargos'!C39="","",'Módulo 3 - Encargos'!C39)</f>
        <v>CF/88, art. 7º, inc. VIII - Leis 4.090/62 e 4.749/65</v>
      </c>
      <c r="D80" s="123">
        <f>'Módulo 3 - Encargos'!D39</f>
        <v>0</v>
      </c>
      <c r="E80" s="124">
        <f>'Módulo 3 - Encargos'!E39</f>
        <v>0</v>
      </c>
    </row>
    <row r="81" s="1" customFormat="1" ht="12.75" spans="1:5">
      <c r="A81" s="98" t="s">
        <v>173</v>
      </c>
      <c r="B81" s="98" t="s">
        <v>174</v>
      </c>
      <c r="C81" s="122" t="str">
        <f>IF('Módulo 3 - Encargos'!C40="","",'Módulo 3 - Encargos'!C40)</f>
        <v>CF/88, art. 7º, inc. XVII</v>
      </c>
      <c r="D81" s="123">
        <f>'Módulo 3 - Encargos'!D40</f>
        <v>0</v>
      </c>
      <c r="E81" s="124">
        <f>'Módulo 3 - Encargos'!E40</f>
        <v>0</v>
      </c>
    </row>
    <row r="82" s="1" customFormat="1" ht="12.75" spans="1:5">
      <c r="A82" s="99"/>
      <c r="B82" s="117" t="s">
        <v>176</v>
      </c>
      <c r="C82" s="99"/>
      <c r="D82" s="123">
        <f>'Módulo 3 - Encargos'!D41</f>
        <v>0</v>
      </c>
      <c r="E82" s="125">
        <f>SUM(E80:E81)</f>
        <v>0</v>
      </c>
    </row>
    <row r="83" s="1" customFormat="1" ht="25.5" spans="1:5">
      <c r="A83" s="98" t="s">
        <v>178</v>
      </c>
      <c r="B83" s="126" t="s">
        <v>179</v>
      </c>
      <c r="C83" s="127" t="str">
        <f>IF('Módulo 3 - Encargos'!C42="","",'Módulo 3 - Encargos'!C42)</f>
        <v>multiplicação do percentual do subtotal acima pelo percentual do submódulo 3.1</v>
      </c>
      <c r="D83" s="123">
        <f>'Módulo 3 - Encargos'!D42</f>
        <v>0</v>
      </c>
      <c r="E83" s="124">
        <f>'Módulo 3 - Encargos'!E42</f>
        <v>0</v>
      </c>
    </row>
    <row r="84" s="1" customFormat="1" ht="12.75" spans="1:5">
      <c r="A84" s="99"/>
      <c r="B84" s="117" t="s">
        <v>181</v>
      </c>
      <c r="C84" s="99"/>
      <c r="D84" s="112">
        <f>SUM(D82:D83)</f>
        <v>0</v>
      </c>
      <c r="E84" s="118">
        <f>SUM(E82:E83)</f>
        <v>0</v>
      </c>
    </row>
    <row r="85" s="1" customFormat="1" ht="12.75"/>
    <row r="86" s="1" customFormat="1" ht="12.75" spans="1:5">
      <c r="A86" s="111" t="s">
        <v>182</v>
      </c>
      <c r="B86" s="111"/>
      <c r="C86" s="120" t="s">
        <v>51</v>
      </c>
      <c r="D86" s="121" t="s">
        <v>139</v>
      </c>
      <c r="E86" s="39" t="s">
        <v>52</v>
      </c>
    </row>
    <row r="87" s="1" customFormat="1" ht="12.75" spans="1:5">
      <c r="A87" s="98" t="s">
        <v>183</v>
      </c>
      <c r="B87" s="98" t="s">
        <v>184</v>
      </c>
      <c r="C87" s="128" t="str">
        <f>IF('Módulo 3 - Encargos'!C46="","",'Módulo 3 - Encargos'!C46)</f>
        <v>CF/88, art. 7º, inc. XVII (salário + 1/3 de férias do profissional)</v>
      </c>
      <c r="D87" s="123">
        <f>'Módulo 3 - Encargos'!D46</f>
        <v>0.0833</v>
      </c>
      <c r="E87" s="124">
        <f>'Módulo 3 - Encargos'!E46</f>
        <v>0</v>
      </c>
    </row>
    <row r="88" s="1" customFormat="1" ht="12.75" spans="1:5">
      <c r="A88" s="98" t="s">
        <v>186</v>
      </c>
      <c r="B88" s="98" t="s">
        <v>187</v>
      </c>
      <c r="C88" s="128" t="str">
        <f>IF('Módulo 3 - Encargos'!C47="","",'Módulo 3 - Encargos'!C47)</f>
        <v>CF/88, art. 7º, inc. XVIII</v>
      </c>
      <c r="D88" s="123">
        <f>'Módulo 3 - Encargos'!D47</f>
        <v>0.0028</v>
      </c>
      <c r="E88" s="124">
        <f>'Módulo 3 - Encargos'!E47</f>
        <v>0</v>
      </c>
    </row>
    <row r="89" s="1" customFormat="1" ht="12.75" spans="1:5">
      <c r="A89" s="98" t="s">
        <v>189</v>
      </c>
      <c r="B89" s="98" t="s">
        <v>190</v>
      </c>
      <c r="C89" s="128" t="str">
        <f>IF('Módulo 3 - Encargos'!C48="","",'Módulo 3 - Encargos'!C48)</f>
        <v>CF/88, art. 7º, inc. XIX</v>
      </c>
      <c r="D89" s="123">
        <f>'Módulo 3 - Encargos'!D48</f>
        <v>0.0003</v>
      </c>
      <c r="E89" s="124">
        <f>'Módulo 3 - Encargos'!E48</f>
        <v>0</v>
      </c>
    </row>
    <row r="90" s="1" customFormat="1" ht="12.75" spans="1:5">
      <c r="A90" s="98" t="s">
        <v>192</v>
      </c>
      <c r="B90" s="98" t="s">
        <v>193</v>
      </c>
      <c r="C90" s="128" t="str">
        <f>IF('Módulo 3 - Encargos'!C49="","",'Módulo 3 - Encargos'!C49)</f>
        <v>Lei nº 8.213/91, arts. 59 a 64</v>
      </c>
      <c r="D90" s="123">
        <f>'Módulo 3 - Encargos'!D49</f>
        <v>0.0167</v>
      </c>
      <c r="E90" s="124">
        <f>'Módulo 3 - Encargos'!E49</f>
        <v>0</v>
      </c>
    </row>
    <row r="91" s="1" customFormat="1" ht="12.75" spans="1:5">
      <c r="A91" s="98" t="s">
        <v>195</v>
      </c>
      <c r="B91" s="98" t="s">
        <v>196</v>
      </c>
      <c r="C91" s="128" t="str">
        <f>IF('Módulo 3 - Encargos'!C50="","",'Módulo 3 - Encargos'!C50)</f>
        <v>Art. 473 da CLT</v>
      </c>
      <c r="D91" s="123">
        <f>'Módulo 3 - Encargos'!D50</f>
        <v>0.0004</v>
      </c>
      <c r="E91" s="124">
        <f>'Módulo 3 - Encargos'!E50</f>
        <v>0</v>
      </c>
    </row>
    <row r="92" s="1" customFormat="1" ht="12.75" spans="1:5">
      <c r="A92" s="98" t="s">
        <v>198</v>
      </c>
      <c r="B92" s="98" t="s">
        <v>199</v>
      </c>
      <c r="C92" s="128" t="str">
        <f>IF('Módulo 3 - Encargos'!C51="","",'Módulo 3 - Encargos'!C51)</f>
        <v>Lei nº 8.213/91, arts. 19 a 23</v>
      </c>
      <c r="D92" s="123">
        <f>'Módulo 3 - Encargos'!D51</f>
        <v>0.0005</v>
      </c>
      <c r="E92" s="124">
        <f>'Módulo 3 - Encargos'!E51</f>
        <v>0</v>
      </c>
    </row>
    <row r="93" s="1" customFormat="1" ht="12.75" spans="1:5">
      <c r="A93" s="98" t="s">
        <v>201</v>
      </c>
      <c r="B93" s="103" t="s">
        <v>390</v>
      </c>
      <c r="C93" s="129" t="str">
        <f>IF('Módulo 3 - Encargos'!C52="","",'Módulo 3 - Encargos'!C52)</f>
        <v>soma dos subitens 3.3.G.1 a 3.3.G.6</v>
      </c>
      <c r="D93" s="123">
        <f>'Módulo 3 - Encargos'!D52</f>
        <v>0</v>
      </c>
      <c r="E93" s="113">
        <f>'Módulo 3 - Encargos'!E52</f>
        <v>0</v>
      </c>
    </row>
    <row r="94" s="1" customFormat="1" ht="12.75" spans="1:5">
      <c r="A94" s="105" t="s">
        <v>203</v>
      </c>
      <c r="B94" s="106" t="str">
        <f>IF('Módulo 3 - Encargos'!B53="","",'Módulo 3 - Encargos'!B53)</f>
        <v/>
      </c>
      <c r="C94" s="107" t="str">
        <f>IF('Módulo 3 - Encargos'!C53="","",'Módulo 3 - Encargos'!C53)</f>
        <v/>
      </c>
      <c r="D94" s="130">
        <f>'Módulo 3 - Encargos'!D53</f>
        <v>0</v>
      </c>
      <c r="E94" s="131">
        <f>'Módulo 3 - Encargos'!E53</f>
        <v>0</v>
      </c>
    </row>
    <row r="95" s="1" customFormat="1" ht="12.75" spans="1:5">
      <c r="A95" s="105" t="s">
        <v>204</v>
      </c>
      <c r="B95" s="106" t="str">
        <f>IF('Módulo 3 - Encargos'!B54="","",'Módulo 3 - Encargos'!B54)</f>
        <v/>
      </c>
      <c r="C95" s="107" t="str">
        <f>IF('Módulo 3 - Encargos'!C54="","",'Módulo 3 - Encargos'!C54)</f>
        <v/>
      </c>
      <c r="D95" s="130">
        <f>'Módulo 3 - Encargos'!D54</f>
        <v>0</v>
      </c>
      <c r="E95" s="131">
        <f>'Módulo 3 - Encargos'!E54</f>
        <v>0</v>
      </c>
    </row>
    <row r="96" s="1" customFormat="1" ht="12.75" spans="1:5">
      <c r="A96" s="105" t="s">
        <v>205</v>
      </c>
      <c r="B96" s="106" t="str">
        <f>IF('Módulo 3 - Encargos'!B55="","",'Módulo 3 - Encargos'!B55)</f>
        <v/>
      </c>
      <c r="C96" s="107" t="str">
        <f>IF('Módulo 3 - Encargos'!C55="","",'Módulo 3 - Encargos'!C55)</f>
        <v/>
      </c>
      <c r="D96" s="130">
        <f>'Módulo 3 - Encargos'!D55</f>
        <v>0</v>
      </c>
      <c r="E96" s="131">
        <f>'Módulo 3 - Encargos'!E55</f>
        <v>0</v>
      </c>
    </row>
    <row r="97" s="1" customFormat="1" ht="12.75" spans="1:5">
      <c r="A97" s="105" t="s">
        <v>206</v>
      </c>
      <c r="B97" s="106" t="str">
        <f>IF('Módulo 3 - Encargos'!B56="","",'Módulo 3 - Encargos'!B56)</f>
        <v/>
      </c>
      <c r="C97" s="107" t="str">
        <f>IF('Módulo 3 - Encargos'!C56="","",'Módulo 3 - Encargos'!C56)</f>
        <v/>
      </c>
      <c r="D97" s="130">
        <f>'Módulo 3 - Encargos'!D56</f>
        <v>0</v>
      </c>
      <c r="E97" s="131">
        <f>'Módulo 3 - Encargos'!E56</f>
        <v>0</v>
      </c>
    </row>
    <row r="98" s="1" customFormat="1" ht="12.75" spans="1:5">
      <c r="A98" s="105" t="s">
        <v>207</v>
      </c>
      <c r="B98" s="106" t="str">
        <f>IF('Módulo 3 - Encargos'!B57="","",'Módulo 3 - Encargos'!B57)</f>
        <v/>
      </c>
      <c r="C98" s="107" t="str">
        <f>IF('Módulo 3 - Encargos'!C57="","",'Módulo 3 - Encargos'!C57)</f>
        <v/>
      </c>
      <c r="D98" s="130">
        <f>'Módulo 3 - Encargos'!D57</f>
        <v>0</v>
      </c>
      <c r="E98" s="131">
        <f>'Módulo 3 - Encargos'!E57</f>
        <v>0</v>
      </c>
    </row>
    <row r="99" s="1" customFormat="1" ht="12.75" spans="1:5">
      <c r="A99" s="116" t="s">
        <v>208</v>
      </c>
      <c r="B99" s="106" t="str">
        <f>IF('Módulo 3 - Encargos'!B58="","",'Módulo 3 - Encargos'!B58)</f>
        <v/>
      </c>
      <c r="C99" s="107" t="str">
        <f>IF('Módulo 3 - Encargos'!C58="","",'Módulo 3 - Encargos'!C58)</f>
        <v/>
      </c>
      <c r="D99" s="130">
        <f>'Módulo 3 - Encargos'!D58</f>
        <v>0</v>
      </c>
      <c r="E99" s="131">
        <f>'Módulo 3 - Encargos'!E58</f>
        <v>0</v>
      </c>
    </row>
    <row r="100" s="1" customFormat="1" ht="12.75" spans="1:5">
      <c r="A100" s="99"/>
      <c r="B100" s="117" t="s">
        <v>176</v>
      </c>
      <c r="C100" s="101"/>
      <c r="D100" s="123">
        <f>'Módulo 3 - Encargos'!D59</f>
        <v>0.104</v>
      </c>
      <c r="E100" s="132">
        <f>SUM(E87:E93)</f>
        <v>0</v>
      </c>
    </row>
    <row r="101" s="1" customFormat="1" ht="25.5" spans="1:5">
      <c r="A101" s="98" t="s">
        <v>210</v>
      </c>
      <c r="B101" s="126" t="s">
        <v>211</v>
      </c>
      <c r="C101" s="127" t="str">
        <f>IF('Módulo 3 - Encargos'!C60="","",'Módulo 3 - Encargos'!C60)</f>
        <v>multiplicação do percentual do subtotal acima pelo percentual do submódulo 3.1</v>
      </c>
      <c r="D101" s="123">
        <f>'Módulo 3 - Encargos'!D60</f>
        <v>0.01436</v>
      </c>
      <c r="E101" s="124">
        <f>'Módulo 3 - Encargos'!E60</f>
        <v>0</v>
      </c>
    </row>
    <row r="102" s="1" customFormat="1" ht="12.75" spans="1:5">
      <c r="A102" s="99"/>
      <c r="B102" s="117" t="s">
        <v>212</v>
      </c>
      <c r="C102" s="101"/>
      <c r="D102" s="123">
        <f>SUM(D100:D101)</f>
        <v>0.11836</v>
      </c>
      <c r="E102" s="110">
        <f>SUM(E100:E101)</f>
        <v>0</v>
      </c>
    </row>
    <row r="103" s="1" customFormat="1" ht="12.75" spans="2:5">
      <c r="B103" s="7"/>
      <c r="C103" s="133"/>
      <c r="D103" s="133"/>
      <c r="E103" s="133"/>
    </row>
    <row r="104" s="1" customFormat="1" ht="12.75" spans="1:5">
      <c r="A104" s="111" t="s">
        <v>213</v>
      </c>
      <c r="B104" s="119"/>
      <c r="C104" s="120" t="s">
        <v>51</v>
      </c>
      <c r="D104" s="121" t="s">
        <v>139</v>
      </c>
      <c r="E104" s="39" t="s">
        <v>52</v>
      </c>
    </row>
    <row r="105" s="1" customFormat="1" ht="12.75" spans="1:5">
      <c r="A105" s="98" t="s">
        <v>214</v>
      </c>
      <c r="B105" s="98" t="s">
        <v>215</v>
      </c>
      <c r="C105" s="128" t="str">
        <f>IF('Módulo 3 - Encargos'!C64="","",'Módulo 3 - Encargos'!C64)</f>
        <v>CF/88, art. 7º, inc. XXI - CLT arts. 477, 487 e 491</v>
      </c>
      <c r="D105" s="123">
        <f>'Módulo 3 - Encargos'!D64</f>
        <v>0</v>
      </c>
      <c r="E105" s="113">
        <f>'Módulo 3 - Encargos'!E64</f>
        <v>0</v>
      </c>
    </row>
    <row r="106" s="1" customFormat="1" ht="24" spans="1:5">
      <c r="A106" s="98" t="s">
        <v>217</v>
      </c>
      <c r="B106" s="134" t="s">
        <v>218</v>
      </c>
      <c r="C106" s="128" t="str">
        <f>IF('Módulo 3 - Encargos'!C65="","",'Módulo 3 - Encargos'!C65)</f>
        <v>multiplicação do percentual do item 3.4.A pelo percentual do item 3.1.B</v>
      </c>
      <c r="D106" s="123">
        <f>'Módulo 3 - Encargos'!D65</f>
        <v>0</v>
      </c>
      <c r="E106" s="113">
        <f>'Módulo 3 - Encargos'!E65</f>
        <v>0</v>
      </c>
    </row>
    <row r="107" s="1" customFormat="1" ht="12.75" spans="1:5">
      <c r="A107" s="98" t="s">
        <v>220</v>
      </c>
      <c r="B107" s="98" t="s">
        <v>221</v>
      </c>
      <c r="C107" s="128" t="str">
        <f>IF('Módulo 3 - Encargos'!C66="","",'Módulo 3 - Encargos'!C66)</f>
        <v>LC 110/91</v>
      </c>
      <c r="D107" s="123">
        <f>'Módulo 3 - Encargos'!D66</f>
        <v>0</v>
      </c>
      <c r="E107" s="113">
        <f>'Módulo 3 - Encargos'!E66</f>
        <v>0</v>
      </c>
    </row>
    <row r="108" s="1" customFormat="1" ht="12.75" spans="1:5">
      <c r="A108" s="98" t="s">
        <v>223</v>
      </c>
      <c r="B108" s="98" t="s">
        <v>224</v>
      </c>
      <c r="C108" s="128" t="str">
        <f>IF('Módulo 3 - Encargos'!C67="","",'Módulo 3 - Encargos'!C67)</f>
        <v>CF/88, art. 7º, inc. XXI - CLT arts. 477, 487 e 491</v>
      </c>
      <c r="D108" s="123">
        <f>'Módulo 3 - Encargos'!D67</f>
        <v>0</v>
      </c>
      <c r="E108" s="113">
        <f>'Módulo 3 - Encargos'!E67</f>
        <v>0</v>
      </c>
    </row>
    <row r="109" s="1" customFormat="1" ht="24" spans="1:5">
      <c r="A109" s="98" t="s">
        <v>225</v>
      </c>
      <c r="B109" s="98" t="s">
        <v>226</v>
      </c>
      <c r="C109" s="128" t="str">
        <f>IF('Módulo 3 - Encargos'!C68="","",'Módulo 3 - Encargos'!C68)</f>
        <v>multiplicação do percentual do item 3.4.D pelo percentual do submódulo 3.1</v>
      </c>
      <c r="D109" s="123">
        <f>'Módulo 3 - Encargos'!D68</f>
        <v>0</v>
      </c>
      <c r="E109" s="113">
        <f>'Módulo 3 - Encargos'!E68</f>
        <v>0</v>
      </c>
    </row>
    <row r="110" s="1" customFormat="1" ht="12.75" spans="1:5">
      <c r="A110" s="98" t="s">
        <v>228</v>
      </c>
      <c r="B110" s="98" t="s">
        <v>229</v>
      </c>
      <c r="C110" s="128" t="str">
        <f>IF('Módulo 3 - Encargos'!C69="","",'Módulo 3 - Encargos'!C69)</f>
        <v>LC 110/91</v>
      </c>
      <c r="D110" s="123">
        <f>'Módulo 3 - Encargos'!D69</f>
        <v>0</v>
      </c>
      <c r="E110" s="113">
        <f>'Módulo 3 - Encargos'!E69</f>
        <v>0</v>
      </c>
    </row>
    <row r="111" s="1" customFormat="1" ht="12.75" spans="1:5">
      <c r="A111" s="98" t="s">
        <v>230</v>
      </c>
      <c r="B111" s="103" t="s">
        <v>390</v>
      </c>
      <c r="C111" s="128" t="str">
        <f>IF('Módulo 3 - Encargos'!C70="","",'Módulo 3 - Encargos'!C70)</f>
        <v>soma dos subitens 3.4.G.1 a 3.4.G.6</v>
      </c>
      <c r="D111" s="123">
        <f>'Módulo 3 - Encargos'!D70</f>
        <v>0</v>
      </c>
      <c r="E111" s="113">
        <f>'Módulo 3 - Encargos'!E70</f>
        <v>0</v>
      </c>
    </row>
    <row r="112" s="1" customFormat="1" ht="12.75" spans="1:5">
      <c r="A112" s="105" t="s">
        <v>232</v>
      </c>
      <c r="B112" s="106" t="str">
        <f>IF('Módulo 3 - Encargos'!B71="","",'Módulo 3 - Encargos'!B71)</f>
        <v/>
      </c>
      <c r="C112" s="107" t="str">
        <f>IF('Módulo 3 - Encargos'!C71="","",'Módulo 3 - Encargos'!C71)</f>
        <v/>
      </c>
      <c r="D112" s="130">
        <f>'Módulo 3 - Encargos'!D71</f>
        <v>0</v>
      </c>
      <c r="E112" s="131">
        <f>'Módulo 3 - Encargos'!E71</f>
        <v>0</v>
      </c>
    </row>
    <row r="113" s="1" customFormat="1" ht="12.75" spans="1:5">
      <c r="A113" s="105" t="s">
        <v>234</v>
      </c>
      <c r="B113" s="106" t="str">
        <f>IF('Módulo 3 - Encargos'!B72="","",'Módulo 3 - Encargos'!B72)</f>
        <v/>
      </c>
      <c r="C113" s="107" t="str">
        <f>IF('Módulo 3 - Encargos'!C72="","",'Módulo 3 - Encargos'!C72)</f>
        <v/>
      </c>
      <c r="D113" s="130">
        <f>'Módulo 3 - Encargos'!D72</f>
        <v>0</v>
      </c>
      <c r="E113" s="131">
        <f>'Módulo 3 - Encargos'!E72</f>
        <v>0</v>
      </c>
    </row>
    <row r="114" s="1" customFormat="1" ht="12.75" spans="1:5">
      <c r="A114" s="105" t="s">
        <v>235</v>
      </c>
      <c r="B114" s="106" t="str">
        <f>IF('Módulo 3 - Encargos'!B73="","",'Módulo 3 - Encargos'!B73)</f>
        <v/>
      </c>
      <c r="C114" s="107" t="str">
        <f>IF('Módulo 3 - Encargos'!C73="","",'Módulo 3 - Encargos'!C73)</f>
        <v/>
      </c>
      <c r="D114" s="130">
        <f>'Módulo 3 - Encargos'!D73</f>
        <v>0</v>
      </c>
      <c r="E114" s="131">
        <f>'Módulo 3 - Encargos'!E73</f>
        <v>0</v>
      </c>
    </row>
    <row r="115" s="1" customFormat="1" ht="12.75" spans="1:5">
      <c r="A115" s="105" t="s">
        <v>236</v>
      </c>
      <c r="B115" s="106" t="str">
        <f>IF('Módulo 3 - Encargos'!B74="","",'Módulo 3 - Encargos'!B74)</f>
        <v/>
      </c>
      <c r="C115" s="107" t="str">
        <f>IF('Módulo 3 - Encargos'!C74="","",'Módulo 3 - Encargos'!C74)</f>
        <v/>
      </c>
      <c r="D115" s="130">
        <f>'Módulo 3 - Encargos'!D74</f>
        <v>0</v>
      </c>
      <c r="E115" s="131">
        <f>'Módulo 3 - Encargos'!E74</f>
        <v>0</v>
      </c>
    </row>
    <row r="116" s="1" customFormat="1" ht="12.75" spans="1:5">
      <c r="A116" s="105" t="s">
        <v>237</v>
      </c>
      <c r="B116" s="106" t="str">
        <f>IF('Módulo 3 - Encargos'!B75="","",'Módulo 3 - Encargos'!B75)</f>
        <v/>
      </c>
      <c r="C116" s="107" t="str">
        <f>IF('Módulo 3 - Encargos'!C75="","",'Módulo 3 - Encargos'!C75)</f>
        <v/>
      </c>
      <c r="D116" s="130">
        <f>'Módulo 3 - Encargos'!D75</f>
        <v>0</v>
      </c>
      <c r="E116" s="131">
        <f>'Módulo 3 - Encargos'!E75</f>
        <v>0</v>
      </c>
    </row>
    <row r="117" s="1" customFormat="1" ht="12.75" spans="1:5">
      <c r="A117" s="116" t="s">
        <v>238</v>
      </c>
      <c r="B117" s="106" t="str">
        <f>IF('Módulo 3 - Encargos'!B76="","",'Módulo 3 - Encargos'!B76)</f>
        <v/>
      </c>
      <c r="C117" s="107" t="str">
        <f>IF('Módulo 3 - Encargos'!C76="","",'Módulo 3 - Encargos'!C76)</f>
        <v/>
      </c>
      <c r="D117" s="130">
        <f>'Módulo 3 - Encargos'!D76</f>
        <v>0</v>
      </c>
      <c r="E117" s="131">
        <f>'Módulo 3 - Encargos'!E76</f>
        <v>0</v>
      </c>
    </row>
    <row r="118" s="1" customFormat="1" ht="12.75" spans="1:5">
      <c r="A118" s="99"/>
      <c r="B118" s="117" t="s">
        <v>393</v>
      </c>
      <c r="C118" s="135"/>
      <c r="D118" s="112">
        <f>SUM(D105:D111)</f>
        <v>0</v>
      </c>
      <c r="E118" s="118">
        <f>SUM(E105:E111)</f>
        <v>0</v>
      </c>
    </row>
    <row r="119" s="16" customFormat="1" ht="12.75" spans="1:5">
      <c r="A119" s="51"/>
      <c r="B119" s="136"/>
      <c r="C119" s="51"/>
      <c r="D119" s="137"/>
      <c r="E119" s="138"/>
    </row>
    <row r="120" s="1" customFormat="1" ht="12.75" spans="1:5">
      <c r="A120" s="111" t="s">
        <v>240</v>
      </c>
      <c r="B120" s="111"/>
      <c r="C120" s="120" t="s">
        <v>51</v>
      </c>
      <c r="D120" s="39" t="s">
        <v>139</v>
      </c>
      <c r="E120" s="39" t="s">
        <v>52</v>
      </c>
    </row>
    <row r="121" s="1" customFormat="1" ht="12.75" spans="1:5">
      <c r="A121" s="98" t="s">
        <v>241</v>
      </c>
      <c r="B121" s="139" t="str">
        <f>IF('Módulo 3 - Encargos'!B80="","",'Módulo 3 - Encargos'!B80)</f>
        <v/>
      </c>
      <c r="C121" s="140" t="str">
        <f>IF('Módulo 3 - Encargos'!C80="","",'Módulo 3 - Encargos'!C80)</f>
        <v/>
      </c>
      <c r="D121" s="141">
        <f>'Módulo 3 - Encargos'!D80</f>
        <v>0</v>
      </c>
      <c r="E121" s="142">
        <f>'Módulo 3 - Encargos'!E80</f>
        <v>0</v>
      </c>
    </row>
    <row r="122" s="1" customFormat="1" ht="12.75" spans="1:5">
      <c r="A122" s="98" t="s">
        <v>242</v>
      </c>
      <c r="B122" s="139" t="str">
        <f>IF('Módulo 3 - Encargos'!B81="","",'Módulo 3 - Encargos'!B81)</f>
        <v/>
      </c>
      <c r="C122" s="140" t="str">
        <f>IF('Módulo 3 - Encargos'!C81="","",'Módulo 3 - Encargos'!C81)</f>
        <v/>
      </c>
      <c r="D122" s="141">
        <f>'Módulo 3 - Encargos'!D81</f>
        <v>0</v>
      </c>
      <c r="E122" s="142">
        <f>'Módulo 3 - Encargos'!E81</f>
        <v>0</v>
      </c>
    </row>
    <row r="123" s="1" customFormat="1" ht="12.75" spans="1:5">
      <c r="A123" s="98" t="s">
        <v>243</v>
      </c>
      <c r="B123" s="139" t="str">
        <f>IF('Módulo 3 - Encargos'!B82="","",'Módulo 3 - Encargos'!B82)</f>
        <v/>
      </c>
      <c r="C123" s="140" t="str">
        <f>IF('Módulo 3 - Encargos'!C82="","",'Módulo 3 - Encargos'!C82)</f>
        <v/>
      </c>
      <c r="D123" s="141">
        <f>'Módulo 3 - Encargos'!D82</f>
        <v>0</v>
      </c>
      <c r="E123" s="142">
        <f>'Módulo 3 - Encargos'!E82</f>
        <v>0</v>
      </c>
    </row>
    <row r="124" s="1" customFormat="1" ht="12.75" spans="1:5">
      <c r="A124" s="98" t="s">
        <v>244</v>
      </c>
      <c r="B124" s="139" t="str">
        <f>IF('Módulo 3 - Encargos'!B83="","",'Módulo 3 - Encargos'!B83)</f>
        <v/>
      </c>
      <c r="C124" s="140" t="str">
        <f>IF('Módulo 3 - Encargos'!C83="","",'Módulo 3 - Encargos'!C83)</f>
        <v/>
      </c>
      <c r="D124" s="141">
        <f>'Módulo 3 - Encargos'!D83</f>
        <v>0</v>
      </c>
      <c r="E124" s="142">
        <f>'Módulo 3 - Encargos'!E83</f>
        <v>0</v>
      </c>
    </row>
    <row r="125" s="1" customFormat="1" ht="12.75" spans="1:5">
      <c r="A125" s="98" t="s">
        <v>245</v>
      </c>
      <c r="B125" s="139" t="str">
        <f>IF('Módulo 3 - Encargos'!B84="","",'Módulo 3 - Encargos'!B84)</f>
        <v/>
      </c>
      <c r="C125" s="140" t="str">
        <f>IF('Módulo 3 - Encargos'!C84="","",'Módulo 3 - Encargos'!C84)</f>
        <v/>
      </c>
      <c r="D125" s="141">
        <f>'Módulo 3 - Encargos'!D84</f>
        <v>0</v>
      </c>
      <c r="E125" s="142">
        <f>'Módulo 3 - Encargos'!E84</f>
        <v>0</v>
      </c>
    </row>
    <row r="126" s="1" customFormat="1" ht="12.75" spans="1:5">
      <c r="A126" s="98" t="s">
        <v>246</v>
      </c>
      <c r="B126" s="139" t="str">
        <f>IF('Módulo 3 - Encargos'!B85="","",'Módulo 3 - Encargos'!B85)</f>
        <v/>
      </c>
      <c r="C126" s="140" t="str">
        <f>IF('Módulo 3 - Encargos'!C85="","",'Módulo 3 - Encargos'!C85)</f>
        <v/>
      </c>
      <c r="D126" s="141">
        <f>'Módulo 3 - Encargos'!D85</f>
        <v>0</v>
      </c>
      <c r="E126" s="142">
        <f>'Módulo 3 - Encargos'!E85</f>
        <v>0</v>
      </c>
    </row>
    <row r="127" s="1" customFormat="1" ht="12.75" spans="1:5">
      <c r="A127" s="99"/>
      <c r="B127" s="117" t="s">
        <v>394</v>
      </c>
      <c r="C127" s="135"/>
      <c r="D127" s="112">
        <f>SUM(D121:D126)</f>
        <v>0</v>
      </c>
      <c r="E127" s="118">
        <f>SUM(E121:E126)</f>
        <v>0</v>
      </c>
    </row>
    <row r="128" s="16" customFormat="1" ht="12.75" spans="1:5">
      <c r="A128" s="51"/>
      <c r="B128" s="136"/>
      <c r="C128" s="51"/>
      <c r="D128" s="137"/>
      <c r="E128" s="138"/>
    </row>
    <row r="129" s="1" customFormat="1" ht="12.75" spans="1:5">
      <c r="A129" s="143" t="s">
        <v>395</v>
      </c>
      <c r="B129" s="143"/>
      <c r="C129" s="143"/>
      <c r="D129" s="143"/>
      <c r="E129" s="143"/>
    </row>
    <row r="130" s="1" customFormat="1" ht="12.75" spans="1:5">
      <c r="A130" s="144"/>
      <c r="B130" s="98" t="str">
        <f>'Módulo 3 - Encargos'!B89</f>
        <v>Submódulo 3.1. Encargos previdenciários e FGTS</v>
      </c>
      <c r="C130" s="135"/>
      <c r="D130" s="145">
        <f>'Módulo 3 - Encargos'!D89</f>
        <v>0.138</v>
      </c>
      <c r="E130" s="41">
        <f>'Módulo 3 - Encargos'!E89</f>
        <v>0</v>
      </c>
    </row>
    <row r="131" s="1" customFormat="1" ht="12.75" spans="1:5">
      <c r="A131" s="144"/>
      <c r="B131" s="98" t="str">
        <f>'Módulo 3 - Encargos'!B90</f>
        <v>Submódulo 3.2.  13º Salário e Adicional de férias</v>
      </c>
      <c r="C131" s="135"/>
      <c r="D131" s="145">
        <f>'Módulo 3 - Encargos'!D90</f>
        <v>0</v>
      </c>
      <c r="E131" s="41">
        <f>'Módulo 3 - Encargos'!E90</f>
        <v>0</v>
      </c>
    </row>
    <row r="132" s="1" customFormat="1" ht="12.75" spans="1:5">
      <c r="A132" s="144"/>
      <c r="B132" s="98" t="str">
        <f>'Módulo 3 - Encargos'!B91</f>
        <v>Submódulo 3.3. Custo de Reposição do Profissional Ausente</v>
      </c>
      <c r="C132" s="135"/>
      <c r="D132" s="145">
        <f>'Módulo 3 - Encargos'!D91</f>
        <v>0.11836</v>
      </c>
      <c r="E132" s="41">
        <f>'Módulo 3 - Encargos'!E91</f>
        <v>0</v>
      </c>
    </row>
    <row r="133" s="1" customFormat="1" ht="12.75" spans="1:5">
      <c r="A133" s="144"/>
      <c r="B133" s="98" t="str">
        <f>'Módulo 3 - Encargos'!B92</f>
        <v>Submódulo 3.4. Provisão para Rescisão</v>
      </c>
      <c r="C133" s="135"/>
      <c r="D133" s="145">
        <f>'Módulo 3 - Encargos'!D92</f>
        <v>0</v>
      </c>
      <c r="E133" s="41">
        <f>'Módulo 3 - Encargos'!E92</f>
        <v>0</v>
      </c>
    </row>
    <row r="134" s="1" customFormat="1" ht="12.75" spans="1:5">
      <c r="A134" s="144"/>
      <c r="B134" s="98" t="str">
        <f>'Módulo 3 - Encargos'!B93</f>
        <v>Submódulo 3.5. Outros encargos sociais e trabalhistas</v>
      </c>
      <c r="C134" s="135"/>
      <c r="D134" s="145">
        <f>'Módulo 3 - Encargos'!D93</f>
        <v>0</v>
      </c>
      <c r="E134" s="41">
        <f>'Módulo 3 - Encargos'!E93</f>
        <v>0</v>
      </c>
    </row>
    <row r="135" s="1" customFormat="1" ht="12.75" spans="1:5">
      <c r="A135" s="144"/>
      <c r="B135" s="109" t="s">
        <v>249</v>
      </c>
      <c r="C135" s="135"/>
      <c r="D135" s="145">
        <f>SUM(D130:D134)</f>
        <v>0.25636</v>
      </c>
      <c r="E135" s="146">
        <f>SUM(E130:E134)</f>
        <v>0</v>
      </c>
    </row>
    <row r="136" s="1" customFormat="1" ht="12.75" spans="1:5">
      <c r="A136" s="59"/>
      <c r="B136" s="59"/>
      <c r="C136" s="59"/>
      <c r="D136" s="59"/>
      <c r="E136" s="59"/>
    </row>
    <row r="137" s="1" customFormat="1" ht="12.75"/>
    <row r="138" s="1" customFormat="1" ht="12.75"/>
    <row r="139" s="1" customFormat="1" ht="12.75" spans="1:5">
      <c r="A139" s="143" t="s">
        <v>254</v>
      </c>
      <c r="B139" s="143"/>
      <c r="C139" s="143"/>
      <c r="D139" s="143"/>
      <c r="E139" s="143"/>
    </row>
    <row r="140" s="1" customFormat="1" ht="12.75" spans="1:5">
      <c r="A140" s="144"/>
      <c r="B140" s="98" t="str">
        <f>'Módulo 4 - D.I. e Lucro'!B19</f>
        <v>Módulo 1. COMPOSIÇÃO DA REMUNERAÇÃO</v>
      </c>
      <c r="C140" s="135"/>
      <c r="D140" s="135"/>
      <c r="E140" s="41">
        <f>'Módulo 4 - D.I. e Lucro'!E19</f>
        <v>0</v>
      </c>
    </row>
    <row r="141" s="1" customFormat="1" ht="12.75" spans="1:5">
      <c r="A141" s="144"/>
      <c r="B141" s="98" t="str">
        <f>'Módulo 4 - D.I. e Lucro'!B20</f>
        <v>Módulo 2. BENEFÍCIOS MENSAIS E DIÁRIOS</v>
      </c>
      <c r="C141" s="135"/>
      <c r="D141" s="135"/>
      <c r="E141" s="41">
        <f>'Módulo 4 - D.I. e Lucro'!E20</f>
        <v>0</v>
      </c>
    </row>
    <row r="142" s="1" customFormat="1" ht="12.75" spans="1:5">
      <c r="A142" s="144"/>
      <c r="B142" s="98" t="str">
        <f>'Módulo 4 - D.I. e Lucro'!B21</f>
        <v>Módulo 3. ENCARGOS SOCIAIS E TRABALHISTAS</v>
      </c>
      <c r="C142" s="135"/>
      <c r="D142" s="135"/>
      <c r="E142" s="41">
        <f>'Módulo 4 - D.I. e Lucro'!E21</f>
        <v>0</v>
      </c>
    </row>
    <row r="143" s="1" customFormat="1" ht="12.75" spans="1:5">
      <c r="A143" s="144"/>
      <c r="B143" s="109" t="s">
        <v>396</v>
      </c>
      <c r="C143" s="135"/>
      <c r="D143" s="135"/>
      <c r="E143" s="146">
        <f>SUM(E140:E142)</f>
        <v>0</v>
      </c>
    </row>
    <row r="144" s="1" customFormat="1" ht="12.75"/>
    <row r="145" s="1" customFormat="1" ht="12.75"/>
    <row r="146" s="1" customFormat="1" ht="12.75" spans="1:5">
      <c r="A146" s="143" t="s">
        <v>256</v>
      </c>
      <c r="B146" s="97"/>
      <c r="C146" s="97"/>
      <c r="D146" s="97"/>
      <c r="E146" s="97"/>
    </row>
    <row r="147" s="16" customFormat="1" ht="12.75" spans="1:5">
      <c r="A147" s="51"/>
      <c r="D147" s="39" t="s">
        <v>397</v>
      </c>
      <c r="E147" s="39" t="s">
        <v>52</v>
      </c>
    </row>
    <row r="148" s="1" customFormat="1" ht="25.5" spans="1:5">
      <c r="A148" s="98" t="s">
        <v>257</v>
      </c>
      <c r="B148" s="98" t="s">
        <v>398</v>
      </c>
      <c r="C148" s="147" t="s">
        <v>477</v>
      </c>
      <c r="D148" s="148">
        <f>'Módulo 4 - D.I. e Lucro'!D27</f>
        <v>0</v>
      </c>
      <c r="E148" s="113">
        <f>'Módulo 4 - D.I. e Lucro'!E27</f>
        <v>0</v>
      </c>
    </row>
    <row r="149" s="1" customFormat="1" ht="12.75" spans="1:5">
      <c r="A149" s="135"/>
      <c r="B149" s="117" t="s">
        <v>312</v>
      </c>
      <c r="C149" s="117" t="s">
        <v>399</v>
      </c>
      <c r="D149" s="135"/>
      <c r="E149" s="113">
        <f>'Módulo 4 - D.I. e Lucro'!E28</f>
        <v>0</v>
      </c>
    </row>
    <row r="150" s="1" customFormat="1" ht="25.5" spans="1:6">
      <c r="A150" s="98" t="s">
        <v>262</v>
      </c>
      <c r="B150" s="98" t="s">
        <v>400</v>
      </c>
      <c r="C150" s="147" t="s">
        <v>478</v>
      </c>
      <c r="D150" s="148">
        <f>'Módulo 4 - D.I. e Lucro'!D29</f>
        <v>0</v>
      </c>
      <c r="E150" s="113">
        <f>'Módulo 4 - D.I. e Lucro'!E29</f>
        <v>0</v>
      </c>
      <c r="F150" s="149"/>
    </row>
    <row r="151" s="1" customFormat="1" ht="12.75" spans="1:5">
      <c r="A151" s="99"/>
      <c r="B151" s="109" t="s">
        <v>401</v>
      </c>
      <c r="C151" s="117" t="s">
        <v>402</v>
      </c>
      <c r="D151" s="148">
        <f>SUM(D148:D150)</f>
        <v>0</v>
      </c>
      <c r="E151" s="150">
        <f>'Módulo 4 - D.I. e Lucro'!E30</f>
        <v>0</v>
      </c>
    </row>
    <row r="152" s="1" customFormat="1" ht="12.75"/>
    <row r="153" s="1" customFormat="1" ht="12.75"/>
    <row r="154" s="1" customFormat="1" ht="12.75" spans="1:5">
      <c r="A154" s="143" t="s">
        <v>273</v>
      </c>
      <c r="B154" s="143"/>
      <c r="C154" s="143"/>
      <c r="D154" s="143"/>
      <c r="E154" s="143"/>
    </row>
    <row r="155" s="1" customFormat="1" ht="12.75" spans="1:5">
      <c r="A155" s="144"/>
      <c r="B155" s="98" t="s">
        <v>396</v>
      </c>
      <c r="C155" s="135"/>
      <c r="D155" s="135"/>
      <c r="E155" s="41">
        <f>'Valor dos Auxiliares'!E143</f>
        <v>0</v>
      </c>
    </row>
    <row r="156" s="1" customFormat="1" ht="12.75" spans="1:5">
      <c r="A156" s="144"/>
      <c r="B156" s="98" t="s">
        <v>256</v>
      </c>
      <c r="C156" s="135"/>
      <c r="D156" s="135"/>
      <c r="E156" s="41">
        <f>'Módulo 4 - D.I. e Lucro'!E30</f>
        <v>0</v>
      </c>
    </row>
    <row r="157" s="1" customFormat="1" ht="12.75" spans="1:5">
      <c r="A157" s="144"/>
      <c r="B157" s="109" t="s">
        <v>403</v>
      </c>
      <c r="C157" s="135"/>
      <c r="D157" s="135"/>
      <c r="E157" s="146">
        <f>'Módulo 5 - Tributos'!E23</f>
        <v>0</v>
      </c>
    </row>
    <row r="158" s="1" customFormat="1" ht="12.75"/>
    <row r="159" s="1" customFormat="1" ht="12.75"/>
    <row r="160" s="1" customFormat="1" ht="12.75" spans="1:5">
      <c r="A160" s="143" t="s">
        <v>275</v>
      </c>
      <c r="B160" s="97"/>
      <c r="C160" s="97"/>
      <c r="D160" s="97"/>
      <c r="E160" s="97"/>
    </row>
    <row r="161" s="16" customFormat="1" ht="12.75" spans="1:5">
      <c r="A161" s="51"/>
      <c r="B161" s="51"/>
      <c r="C161" s="98" t="s">
        <v>51</v>
      </c>
      <c r="D161" s="42" t="s">
        <v>397</v>
      </c>
      <c r="E161" s="42" t="s">
        <v>52</v>
      </c>
    </row>
    <row r="162" s="16" customFormat="1" ht="12.75" spans="1:5">
      <c r="A162" s="134" t="s">
        <v>276</v>
      </c>
      <c r="B162" s="151" t="s">
        <v>277</v>
      </c>
      <c r="C162" s="140" t="str">
        <f>IF('Módulo 5 - Tributos'!C28="","",'Módulo 5 - Tributos'!C28)</f>
        <v/>
      </c>
      <c r="D162" s="152">
        <f>'Módulo 5 - Tributos'!D28</f>
        <v>0</v>
      </c>
      <c r="E162" s="153">
        <f>'Módulo 5 - Tributos'!E28</f>
        <v>0</v>
      </c>
    </row>
    <row r="163" s="1" customFormat="1" ht="12.75" spans="1:5">
      <c r="A163" s="98" t="s">
        <v>278</v>
      </c>
      <c r="B163" s="154" t="s">
        <v>279</v>
      </c>
      <c r="C163" s="140" t="str">
        <f>IF('Módulo 5 - Tributos'!C29="","",'Módulo 5 - Tributos'!C29)</f>
        <v/>
      </c>
      <c r="D163" s="152">
        <f>'Módulo 5 - Tributos'!D29</f>
        <v>0</v>
      </c>
      <c r="E163" s="153">
        <f>'Módulo 5 - Tributos'!E29</f>
        <v>0</v>
      </c>
    </row>
    <row r="164" s="1" customFormat="1" ht="12.75" spans="1:5">
      <c r="A164" s="98" t="s">
        <v>280</v>
      </c>
      <c r="B164" s="154" t="s">
        <v>281</v>
      </c>
      <c r="C164" s="140" t="str">
        <f>IF('Módulo 5 - Tributos'!C30="","",'Módulo 5 - Tributos'!C30)</f>
        <v/>
      </c>
      <c r="D164" s="152">
        <f>'Módulo 5 - Tributos'!D30</f>
        <v>0</v>
      </c>
      <c r="E164" s="153">
        <f>'Módulo 5 - Tributos'!E30</f>
        <v>0</v>
      </c>
    </row>
    <row r="165" s="1" customFormat="1" ht="12.75" spans="1:5">
      <c r="A165" s="98" t="s">
        <v>282</v>
      </c>
      <c r="B165" s="103" t="s">
        <v>390</v>
      </c>
      <c r="C165" s="104" t="s">
        <v>404</v>
      </c>
      <c r="D165" s="152">
        <f>'Módulo 5 - Tributos'!D31</f>
        <v>0</v>
      </c>
      <c r="E165" s="153">
        <f>'Módulo 5 - Tributos'!E31</f>
        <v>0</v>
      </c>
    </row>
    <row r="166" s="1" customFormat="1" ht="12.75" spans="1:5">
      <c r="A166" s="105" t="s">
        <v>284</v>
      </c>
      <c r="B166" s="155" t="str">
        <f>IF('Módulo 5 - Tributos'!B32="","",'Módulo 5 - Tributos'!B32)</f>
        <v/>
      </c>
      <c r="C166" s="156" t="str">
        <f>IF('Módulo 5 - Tributos'!C32="","",'Módulo 5 - Tributos'!C32)</f>
        <v/>
      </c>
      <c r="D166" s="157">
        <f>'Módulo 5 - Tributos'!D32</f>
        <v>0</v>
      </c>
      <c r="E166" s="158">
        <f>'Módulo 5 - Tributos'!E32</f>
        <v>0</v>
      </c>
    </row>
    <row r="167" s="1" customFormat="1" ht="12.75" spans="1:5">
      <c r="A167" s="105" t="s">
        <v>285</v>
      </c>
      <c r="B167" s="155" t="str">
        <f>IF('Módulo 5 - Tributos'!B33="","",'Módulo 5 - Tributos'!B33)</f>
        <v/>
      </c>
      <c r="C167" s="156" t="str">
        <f>IF('Módulo 5 - Tributos'!C33="","",'Módulo 5 - Tributos'!C33)</f>
        <v/>
      </c>
      <c r="D167" s="157">
        <f>'Módulo 5 - Tributos'!D33</f>
        <v>0</v>
      </c>
      <c r="E167" s="158">
        <f>'Módulo 5 - Tributos'!E33</f>
        <v>0</v>
      </c>
    </row>
    <row r="168" s="1" customFormat="1" ht="12.75" spans="1:5">
      <c r="A168" s="105" t="s">
        <v>286</v>
      </c>
      <c r="B168" s="155" t="str">
        <f>IF('Módulo 5 - Tributos'!B34="","",'Módulo 5 - Tributos'!B34)</f>
        <v/>
      </c>
      <c r="C168" s="156" t="str">
        <f>IF('Módulo 5 - Tributos'!C34="","",'Módulo 5 - Tributos'!C34)</f>
        <v/>
      </c>
      <c r="D168" s="157">
        <f>'Módulo 5 - Tributos'!D34</f>
        <v>0</v>
      </c>
      <c r="E168" s="158">
        <f>'Módulo 5 - Tributos'!E34</f>
        <v>0</v>
      </c>
    </row>
    <row r="169" s="1" customFormat="1" ht="12.75" spans="1:5">
      <c r="A169" s="105" t="s">
        <v>287</v>
      </c>
      <c r="B169" s="155" t="str">
        <f>IF('Módulo 5 - Tributos'!B35="","",'Módulo 5 - Tributos'!B35)</f>
        <v/>
      </c>
      <c r="C169" s="156" t="str">
        <f>IF('Módulo 5 - Tributos'!C35="","",'Módulo 5 - Tributos'!C35)</f>
        <v/>
      </c>
      <c r="D169" s="157">
        <f>'Módulo 5 - Tributos'!D35</f>
        <v>0</v>
      </c>
      <c r="E169" s="158">
        <f>'Módulo 5 - Tributos'!E35</f>
        <v>0</v>
      </c>
    </row>
    <row r="170" s="1" customFormat="1" ht="12.75" spans="1:5">
      <c r="A170" s="105" t="s">
        <v>288</v>
      </c>
      <c r="B170" s="155" t="str">
        <f>IF('Módulo 5 - Tributos'!B36="","",'Módulo 5 - Tributos'!B36)</f>
        <v/>
      </c>
      <c r="C170" s="156" t="str">
        <f>IF('Módulo 5 - Tributos'!C36="","",'Módulo 5 - Tributos'!C36)</f>
        <v/>
      </c>
      <c r="D170" s="157">
        <f>'Módulo 5 - Tributos'!D36</f>
        <v>0</v>
      </c>
      <c r="E170" s="158">
        <f>'Módulo 5 - Tributos'!E36</f>
        <v>0</v>
      </c>
    </row>
    <row r="171" s="1" customFormat="1" ht="12.75" spans="1:5">
      <c r="A171" s="105" t="s">
        <v>289</v>
      </c>
      <c r="B171" s="155" t="str">
        <f>IF('Módulo 5 - Tributos'!B37="","",'Módulo 5 - Tributos'!B37)</f>
        <v/>
      </c>
      <c r="C171" s="156" t="str">
        <f>IF('Módulo 5 - Tributos'!C37="","",'Módulo 5 - Tributos'!C37)</f>
        <v/>
      </c>
      <c r="D171" s="157">
        <f>'Módulo 5 - Tributos'!D37</f>
        <v>0</v>
      </c>
      <c r="E171" s="158">
        <f>'Módulo 5 - Tributos'!E37</f>
        <v>0</v>
      </c>
    </row>
    <row r="172" s="1" customFormat="1" ht="12.75" spans="1:5">
      <c r="A172" s="105" t="s">
        <v>290</v>
      </c>
      <c r="B172" s="155" t="str">
        <f>IF('Módulo 5 - Tributos'!B38="","",'Módulo 5 - Tributos'!B38)</f>
        <v/>
      </c>
      <c r="C172" s="156" t="str">
        <f>IF('Módulo 5 - Tributos'!C38="","",'Módulo 5 - Tributos'!C38)</f>
        <v/>
      </c>
      <c r="D172" s="157">
        <f>'Módulo 5 - Tributos'!D38</f>
        <v>0</v>
      </c>
      <c r="E172" s="158">
        <f>'Módulo 5 - Tributos'!E38</f>
        <v>0</v>
      </c>
    </row>
    <row r="173" s="1" customFormat="1" ht="12.75" spans="1:5">
      <c r="A173" s="105" t="s">
        <v>291</v>
      </c>
      <c r="B173" s="155" t="str">
        <f>IF('Módulo 5 - Tributos'!B39="","",'Módulo 5 - Tributos'!B39)</f>
        <v/>
      </c>
      <c r="C173" s="156" t="str">
        <f>IF('Módulo 5 - Tributos'!C39="","",'Módulo 5 - Tributos'!C39)</f>
        <v/>
      </c>
      <c r="D173" s="157">
        <f>'Módulo 5 - Tributos'!D39</f>
        <v>0</v>
      </c>
      <c r="E173" s="158">
        <f>'Módulo 5 - Tributos'!E39</f>
        <v>0</v>
      </c>
    </row>
    <row r="174" s="1" customFormat="1" ht="12.75" spans="1:5">
      <c r="A174" s="99"/>
      <c r="B174" s="159" t="s">
        <v>405</v>
      </c>
      <c r="C174" s="99"/>
      <c r="D174" s="152">
        <f>SUM(D162:D165)</f>
        <v>0</v>
      </c>
      <c r="E174" s="160">
        <f>SUM(E162:E165)</f>
        <v>0</v>
      </c>
    </row>
    <row r="175" s="1" customFormat="1" ht="12.75"/>
    <row r="176" s="1" customFormat="1" ht="12.75"/>
    <row r="177" s="1" customFormat="1" ht="12.75" spans="1:5">
      <c r="A177" s="143" t="s">
        <v>406</v>
      </c>
      <c r="B177" s="143"/>
      <c r="C177" s="143"/>
      <c r="D177" s="143"/>
      <c r="E177" s="143"/>
    </row>
    <row r="178" s="1" customFormat="1" ht="12.75" spans="1:5">
      <c r="A178" s="144"/>
      <c r="B178" s="98" t="str">
        <f>A18</f>
        <v>Módulo 1. COMPOSIÇÃO DA REMUNERAÇÃO</v>
      </c>
      <c r="C178" s="98"/>
      <c r="D178" s="161"/>
      <c r="E178" s="162">
        <f>'Módulo 1 - Remuneração'!E37</f>
        <v>0</v>
      </c>
    </row>
    <row r="179" s="1" customFormat="1" ht="12.75" spans="1:5">
      <c r="A179" s="144"/>
      <c r="B179" s="98" t="str">
        <f>A40</f>
        <v>Módulo 2. BENEFÍCIOS MENSAIS E DIÁRIOS</v>
      </c>
      <c r="C179" s="98"/>
      <c r="D179" s="98"/>
      <c r="E179" s="162">
        <f>'Módulo 2 - Benefícios'!E34</f>
        <v>0</v>
      </c>
    </row>
    <row r="180" s="1" customFormat="1" ht="12.75" spans="1:5">
      <c r="A180" s="144"/>
      <c r="B180" s="98" t="str">
        <f>A59</f>
        <v>Módulo 3. ENCARGOS SOCIAIS E TRABALHISTAS</v>
      </c>
      <c r="C180" s="98"/>
      <c r="D180" s="161"/>
      <c r="E180" s="162">
        <f>'Módulo 3 - Encargos'!E94</f>
        <v>0</v>
      </c>
    </row>
    <row r="181" s="1" customFormat="1" ht="12.75" spans="1:5">
      <c r="A181" s="144"/>
      <c r="B181" s="98" t="str">
        <f>A146</f>
        <v>Módulo 4. DESPESAS INDIRETAS E LUCRO</v>
      </c>
      <c r="C181" s="98"/>
      <c r="D181" s="161"/>
      <c r="E181" s="162">
        <f>'Módulo 4 - D.I. e Lucro'!E30</f>
        <v>0</v>
      </c>
    </row>
    <row r="182" s="1" customFormat="1" ht="12.75" spans="1:5">
      <c r="A182" s="144"/>
      <c r="B182" s="117" t="s">
        <v>176</v>
      </c>
      <c r="C182" s="98"/>
      <c r="D182" s="161"/>
      <c r="E182" s="163">
        <f>SUM(E178:E181)</f>
        <v>0</v>
      </c>
    </row>
    <row r="183" s="1" customFormat="1" ht="12.75" spans="1:5">
      <c r="A183" s="144"/>
      <c r="B183" s="98" t="str">
        <f>A160</f>
        <v>Módulo 5. TRIBUTOS</v>
      </c>
      <c r="C183" s="98"/>
      <c r="D183" s="161"/>
      <c r="E183" s="162">
        <f>'Módulo 5 - Tributos'!E40</f>
        <v>0</v>
      </c>
    </row>
    <row r="184" s="1" customFormat="1" ht="12.75" spans="1:5">
      <c r="A184" s="144"/>
      <c r="B184" s="117" t="s">
        <v>405</v>
      </c>
      <c r="C184" s="98"/>
      <c r="D184" s="162"/>
      <c r="E184" s="164">
        <f>SUM(E182:E183)</f>
        <v>0</v>
      </c>
    </row>
    <row r="185" s="1" customFormat="1" ht="12.75"/>
    <row r="186" s="1" customFormat="1" ht="12.75"/>
    <row r="187" s="1" customFormat="1" ht="12.75"/>
    <row r="188" s="1" customFormat="1" ht="12.75" spans="1:5">
      <c r="A188" s="143" t="s">
        <v>479</v>
      </c>
      <c r="B188" s="97"/>
      <c r="C188" s="97"/>
      <c r="D188" s="97"/>
      <c r="E188" s="97"/>
    </row>
    <row r="189" s="16" customFormat="1" ht="12.75" spans="1:5">
      <c r="A189" s="51"/>
      <c r="C189" s="98" t="s">
        <v>51</v>
      </c>
      <c r="D189" s="39" t="s">
        <v>408</v>
      </c>
      <c r="E189" s="39" t="s">
        <v>373</v>
      </c>
    </row>
    <row r="190" s="16" customFormat="1" ht="25.5" spans="1:5">
      <c r="A190" s="134" t="s">
        <v>480</v>
      </c>
      <c r="B190" s="165" t="s">
        <v>462</v>
      </c>
      <c r="C190" s="140" t="s">
        <v>481</v>
      </c>
      <c r="D190" s="166">
        <f>'Módulo 6 - Diárias'!F35</f>
        <v>285</v>
      </c>
      <c r="E190" s="167">
        <f>'Módulo 6 - Diárias'!G35</f>
        <v>71250</v>
      </c>
    </row>
    <row r="191" s="1" customFormat="1" ht="12.75" spans="1:5">
      <c r="A191" s="99"/>
      <c r="B191" s="109" t="s">
        <v>482</v>
      </c>
      <c r="C191" s="99"/>
      <c r="D191" s="99"/>
      <c r="E191" s="168">
        <f>'Módulo 6 - Diárias'!G36</f>
        <v>71250</v>
      </c>
    </row>
    <row r="192" s="1" customFormat="1" ht="12.75"/>
    <row r="193" s="1" customFormat="1" ht="12.75"/>
    <row r="194" s="1" customFormat="1" ht="12.75" spans="1:5">
      <c r="A194" s="143" t="s">
        <v>407</v>
      </c>
      <c r="B194" s="97"/>
      <c r="C194" s="97"/>
      <c r="D194" s="97"/>
      <c r="E194" s="97"/>
    </row>
    <row r="195" s="16" customFormat="1" ht="12.75" spans="1:5">
      <c r="A195" s="51"/>
      <c r="C195" s="98" t="s">
        <v>51</v>
      </c>
      <c r="D195" s="39" t="s">
        <v>408</v>
      </c>
      <c r="E195" s="39" t="s">
        <v>373</v>
      </c>
    </row>
    <row r="196" s="16" customFormat="1" ht="12.75" spans="1:5">
      <c r="A196" s="134" t="s">
        <v>326</v>
      </c>
      <c r="B196" s="139" t="s">
        <v>374</v>
      </c>
      <c r="C196" s="140" t="s">
        <v>483</v>
      </c>
      <c r="D196" s="166">
        <f>'Módulo 7 - Horas extras'!F89</f>
        <v>0</v>
      </c>
      <c r="E196" s="167">
        <f>'Módulo 7 - Horas extras'!G89</f>
        <v>0</v>
      </c>
    </row>
    <row r="197" s="16" customFormat="1" ht="12.75" spans="1:5">
      <c r="A197" s="134" t="s">
        <v>341</v>
      </c>
      <c r="B197" s="139" t="s">
        <v>330</v>
      </c>
      <c r="C197" s="140" t="s">
        <v>483</v>
      </c>
      <c r="D197" s="166">
        <f>'Módulo 7 - Horas extras'!F90</f>
        <v>0</v>
      </c>
      <c r="E197" s="167">
        <f>'Módulo 7 - Horas extras'!G90</f>
        <v>0</v>
      </c>
    </row>
    <row r="198" s="16" customFormat="1" ht="12.75" spans="1:5">
      <c r="A198" s="134" t="s">
        <v>355</v>
      </c>
      <c r="B198" s="139" t="s">
        <v>377</v>
      </c>
      <c r="C198" s="140" t="s">
        <v>483</v>
      </c>
      <c r="D198" s="166">
        <f>'Módulo 7 - Horas extras'!F91</f>
        <v>0</v>
      </c>
      <c r="E198" s="167">
        <f>'Módulo 7 - Horas extras'!G91</f>
        <v>0</v>
      </c>
    </row>
    <row r="199" s="16" customFormat="1" ht="12.75" spans="1:5">
      <c r="A199" s="134" t="s">
        <v>369</v>
      </c>
      <c r="B199" s="139" t="s">
        <v>358</v>
      </c>
      <c r="C199" s="140" t="s">
        <v>483</v>
      </c>
      <c r="D199" s="166">
        <f>'Módulo 7 - Horas extras'!F92</f>
        <v>0</v>
      </c>
      <c r="E199" s="167">
        <f>'Módulo 7 - Horas extras'!G92</f>
        <v>0</v>
      </c>
    </row>
    <row r="200" s="1" customFormat="1" ht="12.75" spans="1:5">
      <c r="A200" s="99"/>
      <c r="B200" s="109" t="s">
        <v>410</v>
      </c>
      <c r="C200" s="99"/>
      <c r="D200" s="99"/>
      <c r="E200" s="168">
        <f>'Módulo 7 - Horas extras'!G93</f>
        <v>0</v>
      </c>
    </row>
    <row r="201" s="1" customFormat="1" ht="12.75"/>
    <row r="202" s="1" customFormat="1" ht="12.75"/>
    <row r="203" s="1" customFormat="1" ht="12.75" spans="1:5">
      <c r="A203" s="143" t="s">
        <v>484</v>
      </c>
      <c r="B203" s="143"/>
      <c r="C203" s="143"/>
      <c r="D203" s="143"/>
      <c r="E203" s="143"/>
    </row>
    <row r="204" s="1" customFormat="1" ht="24" spans="1:5">
      <c r="A204" s="99" t="s">
        <v>115</v>
      </c>
      <c r="B204" s="98" t="s">
        <v>412</v>
      </c>
      <c r="C204" s="107" t="s">
        <v>413</v>
      </c>
      <c r="D204" s="169"/>
      <c r="E204" s="170">
        <f>'Módulo 5 - Tributos'!E23+'Módulo 5 - Tributos'!E40</f>
        <v>0</v>
      </c>
    </row>
    <row r="205" s="1" customFormat="1" ht="12.75" spans="1:5">
      <c r="A205" s="99" t="s">
        <v>117</v>
      </c>
      <c r="B205" s="171" t="s">
        <v>485</v>
      </c>
      <c r="C205" s="172"/>
      <c r="D205" s="99"/>
      <c r="E205" s="173">
        <v>218</v>
      </c>
    </row>
    <row r="206" s="1" customFormat="1" ht="25.5" spans="1:5">
      <c r="A206" s="99" t="s">
        <v>486</v>
      </c>
      <c r="B206" s="174" t="s">
        <v>487</v>
      </c>
      <c r="C206" s="172" t="s">
        <v>488</v>
      </c>
      <c r="D206" s="169"/>
      <c r="E206" s="175">
        <v>0</v>
      </c>
    </row>
    <row r="207" s="1" customFormat="1" ht="27" customHeight="1" spans="1:7">
      <c r="A207" s="99" t="s">
        <v>416</v>
      </c>
      <c r="B207" s="176" t="s">
        <v>489</v>
      </c>
      <c r="C207" s="140" t="s">
        <v>490</v>
      </c>
      <c r="D207" s="169"/>
      <c r="E207" s="177">
        <v>2.9</v>
      </c>
      <c r="G207" s="178"/>
    </row>
    <row r="208" s="1" customFormat="1" ht="12.75" spans="1:5">
      <c r="A208" s="99" t="s">
        <v>122</v>
      </c>
      <c r="B208" s="98" t="s">
        <v>491</v>
      </c>
      <c r="C208" s="107" t="s">
        <v>421</v>
      </c>
      <c r="D208" s="169"/>
      <c r="E208" s="179">
        <f>E204*37*E207</f>
        <v>0</v>
      </c>
    </row>
    <row r="209" s="1" customFormat="1" ht="24" spans="1:8">
      <c r="A209" s="99"/>
      <c r="B209" s="180" t="s">
        <v>492</v>
      </c>
      <c r="C209" s="140" t="s">
        <v>493</v>
      </c>
      <c r="D209" s="169"/>
      <c r="E209" s="179">
        <v>2.2</v>
      </c>
      <c r="H209" s="181"/>
    </row>
    <row r="210" s="1" customFormat="1" ht="12.75" spans="1:5">
      <c r="A210" s="99" t="s">
        <v>122</v>
      </c>
      <c r="B210" s="98" t="s">
        <v>494</v>
      </c>
      <c r="C210" s="107" t="s">
        <v>421</v>
      </c>
      <c r="D210" s="169"/>
      <c r="E210" s="179">
        <f>E204*181*E209</f>
        <v>0</v>
      </c>
    </row>
    <row r="211" s="1" customFormat="1" ht="12.75" spans="1:5">
      <c r="A211" s="99" t="s">
        <v>125</v>
      </c>
      <c r="B211" s="98" t="s">
        <v>495</v>
      </c>
      <c r="C211" s="107" t="s">
        <v>496</v>
      </c>
      <c r="D211" s="169"/>
      <c r="E211" s="179">
        <f>E191</f>
        <v>71250</v>
      </c>
    </row>
    <row r="212" s="1" customFormat="1" ht="12.75" spans="1:5">
      <c r="A212" s="99" t="s">
        <v>128</v>
      </c>
      <c r="B212" s="98" t="s">
        <v>423</v>
      </c>
      <c r="C212" s="107" t="s">
        <v>497</v>
      </c>
      <c r="D212" s="169"/>
      <c r="E212" s="179">
        <f>E200</f>
        <v>0</v>
      </c>
    </row>
    <row r="213" s="1" customFormat="1" spans="1:5">
      <c r="A213" s="99"/>
      <c r="B213" s="182" t="s">
        <v>498</v>
      </c>
      <c r="C213" s="107" t="s">
        <v>499</v>
      </c>
      <c r="D213" s="183"/>
      <c r="E213" s="36">
        <f>SUM(E208,E210,E211,E212)</f>
        <v>71250</v>
      </c>
    </row>
    <row r="214" s="1" customFormat="1" ht="12.75"/>
    <row r="215" s="1" customFormat="1" ht="12.75" spans="1:3">
      <c r="A215" s="184" t="s">
        <v>427</v>
      </c>
      <c r="B215" s="185"/>
      <c r="C215" s="440" t="s">
        <v>428</v>
      </c>
    </row>
    <row r="216" s="1" customFormat="1" ht="12.75" spans="1:2">
      <c r="A216" s="187"/>
      <c r="B216" s="188"/>
    </row>
    <row r="217" s="1" customFormat="1" ht="12.75" spans="1:2">
      <c r="A217" s="187"/>
      <c r="B217" s="188"/>
    </row>
    <row r="218" s="1" customFormat="1" ht="12.75" spans="1:2">
      <c r="A218" s="187"/>
      <c r="B218" s="188"/>
    </row>
    <row r="219" s="1" customFormat="1" ht="12.75" spans="1:6">
      <c r="A219" s="187"/>
      <c r="B219" s="188"/>
      <c r="C219" s="90"/>
      <c r="D219" s="90"/>
      <c r="E219" s="90"/>
      <c r="F219" s="59"/>
    </row>
    <row r="220" s="1" customFormat="1" ht="12.75" spans="1:11">
      <c r="A220" s="187"/>
      <c r="B220" s="188"/>
      <c r="C220" s="189" t="s">
        <v>429</v>
      </c>
      <c r="D220" s="189"/>
      <c r="E220" s="189"/>
      <c r="F220" s="190"/>
      <c r="J220" s="1">
        <v>1</v>
      </c>
      <c r="K220" s="1">
        <v>30</v>
      </c>
    </row>
    <row r="221" s="1" customFormat="1" ht="12.75" spans="1:11">
      <c r="A221" s="187"/>
      <c r="B221" s="188"/>
      <c r="J221" s="1">
        <f>K221/K220</f>
        <v>2.93333333333333</v>
      </c>
      <c r="K221" s="1">
        <v>88</v>
      </c>
    </row>
    <row r="222" s="1" customFormat="1" ht="12.75" spans="1:2">
      <c r="A222" s="187"/>
      <c r="B222" s="188"/>
    </row>
    <row r="223" s="1" customFormat="1" ht="12.75" spans="1:2">
      <c r="A223" s="187"/>
      <c r="B223" s="188"/>
    </row>
    <row r="224" s="1" customFormat="1" ht="12.75" spans="1:2">
      <c r="A224" s="187"/>
      <c r="B224" s="188"/>
    </row>
    <row r="225" s="1" customFormat="1" ht="12.75" spans="1:2">
      <c r="A225" s="187"/>
      <c r="B225" s="188"/>
    </row>
    <row r="226" s="1" customFormat="1" ht="12.75" spans="1:2">
      <c r="A226" s="187"/>
      <c r="B226" s="188"/>
    </row>
    <row r="227" s="1" customFormat="1" ht="12.75" spans="1:2">
      <c r="A227" s="187"/>
      <c r="B227" s="188"/>
    </row>
    <row r="228" s="1" customFormat="1" ht="12.75" spans="1:2">
      <c r="A228" s="187"/>
      <c r="B228" s="188"/>
    </row>
    <row r="229" s="1" customFormat="1" ht="12.75" spans="1:2">
      <c r="A229" s="187"/>
      <c r="B229" s="188"/>
    </row>
    <row r="230" s="1" customFormat="1" ht="12.75" spans="1:2">
      <c r="A230" s="187"/>
      <c r="B230" s="188"/>
    </row>
    <row r="231" s="1" customFormat="1" ht="12.75" spans="1:2">
      <c r="A231" s="187"/>
      <c r="B231" s="188"/>
    </row>
    <row r="232" s="1" customFormat="1" ht="12.75" spans="1:2">
      <c r="A232" s="191"/>
      <c r="B232" s="192"/>
    </row>
    <row r="233" s="1" customFormat="1" ht="12.75"/>
    <row r="234" s="1" customFormat="1" ht="12.75"/>
    <row r="235" s="1" customFormat="1" ht="12.75"/>
    <row r="236" s="1" customFormat="1" ht="12.75"/>
    <row r="237" s="1" customFormat="1" ht="12.75"/>
    <row r="238" s="1" customFormat="1" ht="12.75"/>
    <row r="239" s="1" customFormat="1" ht="12.75"/>
    <row r="240" s="1" customFormat="1" ht="12.75"/>
    <row r="241" s="1" customFormat="1" ht="12.75"/>
    <row r="242" s="1" customFormat="1" ht="12.75"/>
    <row r="243" s="1" customFormat="1" ht="12.75"/>
    <row r="244" s="1" customFormat="1" ht="12.75"/>
    <row r="245" s="1" customFormat="1" ht="12.75"/>
    <row r="246" s="1" customFormat="1" ht="12.75"/>
    <row r="247" s="1" customFormat="1" ht="12.75"/>
    <row r="248" s="1" customFormat="1" ht="12.75"/>
    <row r="249" s="1" customFormat="1" ht="12.75"/>
    <row r="250" s="1" customFormat="1" ht="12.75"/>
    <row r="251" s="1" customFormat="1" ht="12.75"/>
    <row r="252" s="1" customFormat="1" ht="12.75"/>
    <row r="253" s="1" customFormat="1" ht="12.75"/>
    <row r="254" s="1" customFormat="1" ht="12.75"/>
    <row r="255" s="1" customFormat="1" ht="12.75"/>
    <row r="256" s="1" customFormat="1" ht="12.75"/>
    <row r="257" s="1" customFormat="1" ht="12.75"/>
    <row r="258" s="1" customFormat="1" ht="12.75"/>
    <row r="259" s="1" customFormat="1" ht="12.75"/>
    <row r="260" s="1" customFormat="1" ht="12.75"/>
    <row r="261" s="1" customFormat="1" ht="12.75"/>
    <row r="262" s="1" customFormat="1" ht="12.75"/>
    <row r="263" s="1" customFormat="1" ht="12.75"/>
    <row r="264" s="1" customFormat="1" ht="12.75"/>
    <row r="265" s="1" customFormat="1" ht="12.75"/>
    <row r="266" s="1" customFormat="1" ht="12.75"/>
    <row r="267" s="1" customFormat="1" ht="12.75"/>
    <row r="268" s="1" customFormat="1" ht="12.75"/>
    <row r="269" s="1" customFormat="1" ht="12.75"/>
    <row r="270" s="1" customFormat="1" ht="12.75"/>
    <row r="271" s="1" customFormat="1" ht="12.75"/>
  </sheetData>
  <sheetProtection password="8B6C" sheet="1" objects="1"/>
  <mergeCells count="13"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  <mergeCell ref="A215:B215"/>
    <mergeCell ref="C220:E220"/>
  </mergeCells>
  <pageMargins left="1.18110236220472" right="0.78740157480315" top="1.18110236220472" bottom="0.78740157480315" header="0.31496062992126" footer="0.31496062992126"/>
  <pageSetup paperSize="9" scale="54" fitToHeight="8" orientation="portrait"/>
  <headerFooter alignWithMargins="0"/>
  <rowBreaks count="1" manualBreakCount="1">
    <brk id="102" max="255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H68"/>
  <sheetViews>
    <sheetView showGridLines="0" tabSelected="1" zoomScale="82" zoomScaleNormal="82" zoomScaleSheetLayoutView="115" topLeftCell="B37" workbookViewId="0">
      <selection activeCell="L41" sqref="L41"/>
    </sheetView>
  </sheetViews>
  <sheetFormatPr defaultColWidth="9" defaultRowHeight="15" outlineLevelCol="7"/>
  <cols>
    <col min="1" max="1" width="27.2857142857143" style="2" customWidth="1"/>
    <col min="2" max="2" width="57.5714285714286" style="2" customWidth="1"/>
    <col min="3" max="3" width="18.4285714285714" style="2" customWidth="1"/>
    <col min="4" max="4" width="22.5714285714286" style="2" customWidth="1"/>
    <col min="5" max="6" width="20.7142857142857" style="2" customWidth="1"/>
    <col min="7" max="7" width="20" style="2" customWidth="1"/>
    <col min="8" max="8" width="20.7142857142857" style="2" customWidth="1"/>
    <col min="9" max="16384" width="9.14285714285714" style="2"/>
  </cols>
  <sheetData>
    <row r="1" ht="15.75" spans="1:8">
      <c r="A1" s="3" t="s">
        <v>500</v>
      </c>
      <c r="B1" s="3" t="str">
        <f>IF('B -Identificação da contratação'!B4="","",'B -Identificação da contratação'!B4)</f>
        <v>SEI 0006926-11.2023.6.12.8000  (Pregão 19/2024)</v>
      </c>
      <c r="C1" s="4"/>
      <c r="D1" s="4"/>
      <c r="E1" s="4"/>
      <c r="F1" s="4"/>
      <c r="G1" s="4"/>
      <c r="H1" s="4"/>
    </row>
    <row r="3" spans="1:8">
      <c r="A3" s="5" t="s">
        <v>501</v>
      </c>
      <c r="B3" s="6"/>
      <c r="C3" s="6"/>
      <c r="D3" s="6"/>
      <c r="E3" s="6"/>
      <c r="F3" s="6"/>
      <c r="G3" s="6"/>
      <c r="H3" s="6"/>
    </row>
    <row r="4" s="1" customFormat="1" customHeight="1" spans="1:5">
      <c r="A4" s="7" t="s">
        <v>2</v>
      </c>
      <c r="B4" s="8" t="str">
        <f>IF('A - Identificação da empresa'!B4="","",'A - Identificação da empresa'!B4)</f>
        <v/>
      </c>
      <c r="C4" s="8"/>
      <c r="D4" s="8"/>
      <c r="E4" s="8"/>
    </row>
    <row r="5" s="1" customFormat="1" ht="12.75" spans="1:5">
      <c r="A5" s="7" t="s">
        <v>3</v>
      </c>
      <c r="B5" s="8" t="str">
        <f>IF('A - Identificação da empresa'!B5="","",'A - Identificação da empresa'!B5)</f>
        <v/>
      </c>
      <c r="C5" s="8"/>
      <c r="D5" s="8"/>
      <c r="E5" s="8"/>
    </row>
    <row r="6" s="1" customFormat="1" spans="1:5">
      <c r="A6" s="7" t="s">
        <v>4</v>
      </c>
      <c r="B6" s="9" t="str">
        <f>IF('A - Identificação da empresa'!B6="","",'A - Identificação da empresa'!B6)</f>
        <v/>
      </c>
      <c r="C6" s="10" t="s">
        <v>502</v>
      </c>
      <c r="D6" s="11" t="str">
        <f>IF('A - Identificação da empresa'!C43="","",'A - Identificação da empresa'!C43)</f>
        <v/>
      </c>
      <c r="E6" s="12"/>
    </row>
    <row r="7" s="1" customFormat="1" ht="12.75" spans="1:5">
      <c r="A7" s="7" t="s">
        <v>5</v>
      </c>
      <c r="B7" s="8" t="str">
        <f>IF('A - Identificação da empresa'!B7="","",'A - Identificação da empresa'!B7)</f>
        <v/>
      </c>
      <c r="C7" s="13"/>
      <c r="D7" s="13"/>
      <c r="E7" s="13"/>
    </row>
    <row r="8" s="1" customFormat="1" ht="12.75" spans="1:5">
      <c r="A8" s="7" t="s">
        <v>6</v>
      </c>
      <c r="B8" s="9" t="str">
        <f>IF('A - Identificação da empresa'!B8="","",'A - Identificação da empresa'!B8)</f>
        <v/>
      </c>
      <c r="C8" s="14" t="s">
        <v>503</v>
      </c>
      <c r="D8" s="11" t="str">
        <f>IF('A - Identificação da empresa'!D8="","",'A - Identificação da empresa'!D8)</f>
        <v/>
      </c>
      <c r="E8" s="11"/>
    </row>
    <row r="9" s="1" customFormat="1" ht="12.75" spans="1:5">
      <c r="A9" s="7" t="s">
        <v>8</v>
      </c>
      <c r="B9" s="9" t="str">
        <f>IF('A - Identificação da empresa'!B9="","",'A - Identificação da empresa'!B9)</f>
        <v/>
      </c>
      <c r="C9" s="14" t="s">
        <v>9</v>
      </c>
      <c r="D9" s="11" t="str">
        <f>IF('A - Identificação da empresa'!B10="","",'A - Identificação da empresa'!B10)</f>
        <v/>
      </c>
      <c r="E9" s="11"/>
    </row>
    <row r="10" s="1" customFormat="1" ht="12.75" spans="1:5">
      <c r="A10" s="7" t="s">
        <v>10</v>
      </c>
      <c r="B10" s="9" t="str">
        <f>IF('A - Identificação da empresa'!B11="","",'A - Identificação da empresa'!B11)</f>
        <v/>
      </c>
      <c r="C10" s="14" t="s">
        <v>11</v>
      </c>
      <c r="D10" s="11" t="str">
        <f>IF('A - Identificação da empresa'!B12="","",'A - Identificação da empresa'!B12)</f>
        <v/>
      </c>
      <c r="E10" s="11"/>
    </row>
    <row r="11" s="1" customFormat="1" ht="7.5" customHeight="1" spans="3:5">
      <c r="C11" s="2"/>
      <c r="D11" s="2"/>
      <c r="E11" s="2"/>
    </row>
    <row r="12" s="1" customFormat="1" spans="1:5">
      <c r="A12" s="15" t="s">
        <v>12</v>
      </c>
      <c r="B12" s="16"/>
      <c r="C12" s="17"/>
      <c r="D12" s="17"/>
      <c r="E12" s="17"/>
    </row>
    <row r="13" s="1" customFormat="1" ht="12.75" spans="1:5">
      <c r="A13" s="7" t="s">
        <v>13</v>
      </c>
      <c r="B13" s="11" t="str">
        <f>IF('A - Identificação da empresa'!B15="","",'A - Identificação da empresa'!B15)</f>
        <v/>
      </c>
      <c r="C13" s="18"/>
      <c r="D13" s="18"/>
      <c r="E13" s="18"/>
    </row>
    <row r="14" s="1" customFormat="1" spans="1:5">
      <c r="A14" s="7" t="s">
        <v>14</v>
      </c>
      <c r="B14" s="16" t="str">
        <f>IF('A - Identificação da empresa'!B16="","",'A - Identificação da empresa'!B16)</f>
        <v/>
      </c>
      <c r="C14" s="14" t="s">
        <v>15</v>
      </c>
      <c r="D14" s="9" t="str">
        <f>IF('A - Identificação da empresa'!D16="","",'A - Identificação da empresa'!D16)</f>
        <v/>
      </c>
      <c r="E14" s="12"/>
    </row>
    <row r="15" s="1" customFormat="1" spans="1:5">
      <c r="A15" s="7" t="s">
        <v>16</v>
      </c>
      <c r="B15" s="9" t="str">
        <f>IF('A - Identificação da empresa'!B17="","",'A - Identificação da empresa'!B17)</f>
        <v/>
      </c>
      <c r="C15" s="12"/>
      <c r="D15" s="12"/>
      <c r="E15" s="12"/>
    </row>
    <row r="16" s="1" customFormat="1" spans="3:5">
      <c r="C16" s="2"/>
      <c r="D16" s="2"/>
      <c r="E16" s="2"/>
    </row>
    <row r="17" s="1" customFormat="1" spans="1:5">
      <c r="A17" s="15" t="s">
        <v>504</v>
      </c>
      <c r="B17" s="16"/>
      <c r="C17" s="17"/>
      <c r="D17" s="17"/>
      <c r="E17" s="17"/>
    </row>
    <row r="18" s="1" customFormat="1" ht="12.75" spans="1:5">
      <c r="A18" s="7" t="s">
        <v>18</v>
      </c>
      <c r="B18" s="8" t="str">
        <f>IF('A - Identificação da empresa'!B20="","",'A - Identificação da empresa'!B20)</f>
        <v/>
      </c>
      <c r="C18" s="13"/>
      <c r="D18" s="13"/>
      <c r="E18" s="13"/>
    </row>
    <row r="19" s="1" customFormat="1" ht="12.75" spans="1:5">
      <c r="A19" s="7" t="s">
        <v>19</v>
      </c>
      <c r="B19" s="9" t="str">
        <f>IF('A - Identificação da empresa'!B21="","",'A - Identificação da empresa'!B21)</f>
        <v/>
      </c>
      <c r="C19" s="14" t="s">
        <v>20</v>
      </c>
      <c r="D19" s="11" t="str">
        <f>IF('A - Identificação da empresa'!B22="","",'A - Identificação da empresa'!B22)</f>
        <v/>
      </c>
      <c r="E19" s="11"/>
    </row>
    <row r="20" s="1" customFormat="1" ht="12.75" spans="1:5">
      <c r="A20" s="7" t="s">
        <v>21</v>
      </c>
      <c r="B20" s="9" t="str">
        <f>IF('A - Identificação da empresa'!B23="","",'A - Identificação da empresa'!B23)</f>
        <v/>
      </c>
      <c r="C20" s="14" t="s">
        <v>22</v>
      </c>
      <c r="D20" s="11" t="str">
        <f>IF('A - Identificação da empresa'!B24="","",'A - Identificação da empresa'!B24)</f>
        <v/>
      </c>
      <c r="E20" s="11"/>
    </row>
    <row r="21" s="1" customFormat="1" ht="12.75" spans="1:5">
      <c r="A21" s="7" t="s">
        <v>23</v>
      </c>
      <c r="B21" s="9" t="str">
        <f>IF('A - Identificação da empresa'!B25="","",'A - Identificação da empresa'!B25)</f>
        <v/>
      </c>
      <c r="C21" s="14" t="s">
        <v>24</v>
      </c>
      <c r="D21" s="11" t="str">
        <f>IF('A - Identificação da empresa'!B26="","",'A - Identificação da empresa'!B26)</f>
        <v/>
      </c>
      <c r="E21" s="11"/>
    </row>
    <row r="22" s="1" customFormat="1" spans="1:5">
      <c r="A22" s="7" t="s">
        <v>25</v>
      </c>
      <c r="B22" s="9" t="str">
        <f>IF('A - Identificação da empresa'!B27="","",'A - Identificação da empresa'!B27)</f>
        <v/>
      </c>
      <c r="C22" s="12"/>
      <c r="D22" s="12"/>
      <c r="E22" s="12"/>
    </row>
    <row r="23" s="1" customFormat="1" ht="12.75" spans="1:5">
      <c r="A23" s="7" t="s">
        <v>26</v>
      </c>
      <c r="B23" s="8" t="str">
        <f>IF('A - Identificação da empresa'!B28="","",'A - Identificação da empresa'!B28)</f>
        <v/>
      </c>
      <c r="C23" s="13"/>
      <c r="D23" s="13"/>
      <c r="E23" s="13"/>
    </row>
    <row r="24" s="1" customFormat="1" ht="12.75" spans="1:5">
      <c r="A24" s="7" t="s">
        <v>6</v>
      </c>
      <c r="B24" s="9" t="str">
        <f>IF('A - Identificação da empresa'!B29="","",'A - Identificação da empresa'!B29)</f>
        <v/>
      </c>
      <c r="C24" s="14" t="s">
        <v>503</v>
      </c>
      <c r="D24" s="11" t="str">
        <f>IF('A - Identificação da empresa'!D29="","",'A - Identificação da empresa'!D29)</f>
        <v/>
      </c>
      <c r="E24" s="11"/>
    </row>
    <row r="25" s="1" customFormat="1" ht="12.75" spans="1:5">
      <c r="A25" s="7" t="s">
        <v>8</v>
      </c>
      <c r="B25" s="9" t="str">
        <f>IF('A - Identificação da empresa'!B30="","",'A - Identificação da empresa'!B30)</f>
        <v/>
      </c>
      <c r="C25" s="14" t="s">
        <v>9</v>
      </c>
      <c r="D25" s="11" t="str">
        <f>IF('A - Identificação da empresa'!B31="","",'A - Identificação da empresa'!B31)</f>
        <v/>
      </c>
      <c r="E25" s="11"/>
    </row>
    <row r="26" s="1" customFormat="1" spans="1:5">
      <c r="A26" s="7" t="s">
        <v>10</v>
      </c>
      <c r="B26" s="9" t="str">
        <f>IF('A - Identificação da empresa'!B32="","",'A - Identificação da empresa'!B32)</f>
        <v/>
      </c>
      <c r="C26" s="9"/>
      <c r="D26" s="12"/>
      <c r="E26" s="12"/>
    </row>
    <row r="28" spans="1:8">
      <c r="A28" s="5" t="s">
        <v>505</v>
      </c>
      <c r="B28" s="6"/>
      <c r="C28" s="6"/>
      <c r="D28" s="6"/>
      <c r="E28" s="6"/>
      <c r="F28" s="6"/>
      <c r="G28" s="6"/>
      <c r="H28" s="6"/>
    </row>
    <row r="29" s="1" customFormat="1" ht="7.5" customHeight="1"/>
    <row r="30" s="1" customFormat="1" ht="30" customHeight="1" spans="1:8">
      <c r="A30" s="19" t="s">
        <v>506</v>
      </c>
      <c r="B30" s="20" t="s">
        <v>507</v>
      </c>
      <c r="C30" s="21" t="s">
        <v>508</v>
      </c>
      <c r="D30" s="21" t="s">
        <v>509</v>
      </c>
      <c r="E30" s="21" t="s">
        <v>510</v>
      </c>
      <c r="F30" s="21" t="s">
        <v>511</v>
      </c>
      <c r="G30" s="21" t="s">
        <v>512</v>
      </c>
      <c r="H30" s="22" t="s">
        <v>513</v>
      </c>
    </row>
    <row r="31" s="1" customFormat="1" ht="13.5" spans="1:8">
      <c r="A31" s="23"/>
      <c r="B31" s="24"/>
      <c r="C31" s="24"/>
      <c r="D31" s="24" t="s">
        <v>514</v>
      </c>
      <c r="E31" s="24" t="s">
        <v>515</v>
      </c>
      <c r="F31" s="24" t="s">
        <v>516</v>
      </c>
      <c r="G31" s="24" t="s">
        <v>517</v>
      </c>
      <c r="H31" s="25" t="s">
        <v>518</v>
      </c>
    </row>
    <row r="32" s="1" customFormat="1" customHeight="1" spans="1:8">
      <c r="A32" s="26" t="s">
        <v>519</v>
      </c>
      <c r="B32" s="27" t="str">
        <f>'B -Identificação da contratação'!$B$7:$E$7</f>
        <v>Auxiliar de apoio às Eleições 2024</v>
      </c>
      <c r="C32" s="28" t="str">
        <f>'B -Identificação da contratação'!$B$10</f>
        <v>Unidades da Justiça Eleitoral de Mato Grosso do Sul</v>
      </c>
      <c r="D32" s="29"/>
      <c r="E32" s="29"/>
      <c r="F32" s="29"/>
      <c r="G32" s="29"/>
      <c r="H32" s="30"/>
    </row>
    <row r="33" s="1" customFormat="1" ht="23.25" customHeight="1" spans="1:8">
      <c r="A33" s="31"/>
      <c r="B33" s="32" t="str">
        <f>'B -Identificação da contratação'!$B$8:$E$8</f>
        <v>Auxiliar Administrativo</v>
      </c>
      <c r="C33" s="33"/>
      <c r="D33" s="34">
        <v>37</v>
      </c>
      <c r="E33" s="35">
        <f>'Valor dos Auxiliares'!E204</f>
        <v>0</v>
      </c>
      <c r="F33" s="35">
        <f>D33*E33</f>
        <v>0</v>
      </c>
      <c r="G33" s="34">
        <f>'Valor dos Auxiliares'!E207</f>
        <v>2.9</v>
      </c>
      <c r="H33" s="36">
        <f>F33*G33</f>
        <v>0</v>
      </c>
    </row>
    <row r="34" s="1" customFormat="1" ht="42" customHeight="1" spans="1:8">
      <c r="A34" s="37" t="s">
        <v>520</v>
      </c>
      <c r="B34" s="38" t="s">
        <v>430</v>
      </c>
      <c r="C34" s="28" t="s">
        <v>43</v>
      </c>
      <c r="D34" s="39">
        <v>181</v>
      </c>
      <c r="E34" s="40">
        <f>'Valor dos Auxiliares'!E204</f>
        <v>0</v>
      </c>
      <c r="F34" s="41"/>
      <c r="G34" s="42"/>
      <c r="H34" s="36"/>
    </row>
    <row r="35" s="1" customFormat="1" ht="12" customHeight="1" spans="1:8">
      <c r="A35" s="43"/>
      <c r="B35" s="27"/>
      <c r="C35" s="28"/>
      <c r="D35" s="44"/>
      <c r="E35" s="45"/>
      <c r="F35" s="41">
        <f>E34*D34</f>
        <v>0</v>
      </c>
      <c r="G35" s="42">
        <v>2.2</v>
      </c>
      <c r="H35" s="36">
        <f>F35*G35</f>
        <v>0</v>
      </c>
    </row>
    <row r="36" s="1" customFormat="1" customHeight="1" spans="1:8">
      <c r="A36" s="26" t="s">
        <v>521</v>
      </c>
      <c r="B36" s="27" t="str">
        <f>'Superv Id Contratação'!$B$7:$E$7</f>
        <v>Supervisores de Auxiliar de apoio às Eleições</v>
      </c>
      <c r="C36" s="46" t="str">
        <f>'Superv Id Contratação'!$B$10</f>
        <v>Unidades da Justiça Eleitoral de Mato Grosso do Sul</v>
      </c>
      <c r="D36" s="29"/>
      <c r="E36" s="29"/>
      <c r="F36" s="29"/>
      <c r="G36" s="29"/>
      <c r="H36" s="30"/>
    </row>
    <row r="37" s="1" customFormat="1" ht="23.25" customHeight="1" spans="1:8">
      <c r="A37" s="31"/>
      <c r="B37" s="32" t="str">
        <f>'Superv Id Contratação'!$B$8:$E$8</f>
        <v>Supervisor Operacional II (STEAC)</v>
      </c>
      <c r="C37" s="33"/>
      <c r="D37" s="34">
        <f>'Superv - Valor dos Supervisores'!E199</f>
        <v>2</v>
      </c>
      <c r="E37" s="35">
        <f>'Superv - Valor dos Supervisores'!E198</f>
        <v>0</v>
      </c>
      <c r="F37" s="35">
        <f>'Proposta FINAL'!D37*'Proposta FINAL'!E37</f>
        <v>0</v>
      </c>
      <c r="G37" s="47">
        <f>'Superv - Valor dos Supervisores'!E200</f>
        <v>3.6</v>
      </c>
      <c r="H37" s="48">
        <f>F37*G37</f>
        <v>0</v>
      </c>
    </row>
    <row r="38" s="1" customFormat="1" ht="7.5" customHeight="1" spans="1:8">
      <c r="A38" s="49"/>
      <c r="B38" s="50"/>
      <c r="C38" s="51"/>
      <c r="D38" s="51"/>
      <c r="E38" s="51"/>
      <c r="F38" s="51"/>
      <c r="G38" s="51"/>
      <c r="H38" s="52"/>
    </row>
    <row r="39" s="1" customFormat="1" ht="16.5" spans="1:8">
      <c r="A39" s="53"/>
      <c r="B39" s="54" t="s">
        <v>522</v>
      </c>
      <c r="C39" s="55"/>
      <c r="D39" s="55"/>
      <c r="E39" s="55"/>
      <c r="F39" s="55"/>
      <c r="G39" s="56"/>
      <c r="H39" s="57">
        <f>SUM(H33:H37)</f>
        <v>0</v>
      </c>
    </row>
    <row r="40" s="1" customFormat="1" customHeight="1" spans="1:8">
      <c r="A40" s="58"/>
      <c r="B40" s="59"/>
      <c r="C40" s="60"/>
      <c r="D40" s="60"/>
      <c r="E40" s="59"/>
      <c r="F40" s="60"/>
      <c r="G40" s="60"/>
      <c r="H40" s="61"/>
    </row>
    <row r="41" s="1" customFormat="1" ht="30" customHeight="1" spans="1:8">
      <c r="A41" s="62" t="s">
        <v>506</v>
      </c>
      <c r="B41" s="63" t="s">
        <v>298</v>
      </c>
      <c r="C41" s="64"/>
      <c r="D41" s="64"/>
      <c r="E41" s="64"/>
      <c r="F41" s="64"/>
      <c r="G41" s="64"/>
      <c r="H41" s="65" t="s">
        <v>523</v>
      </c>
    </row>
    <row r="42" s="1" customFormat="1" ht="28.5" customHeight="1" spans="1:8">
      <c r="A42" s="66" t="s">
        <v>524</v>
      </c>
      <c r="B42" s="37" t="s">
        <v>495</v>
      </c>
      <c r="C42" s="67"/>
      <c r="D42" s="68"/>
      <c r="E42" s="68"/>
      <c r="F42" s="68"/>
      <c r="G42" s="68"/>
      <c r="H42" s="69">
        <f>'Valor dos Auxiliares'!E211</f>
        <v>71250</v>
      </c>
    </row>
    <row r="43" s="1" customFormat="1" ht="30" customHeight="1" spans="1:8">
      <c r="A43" s="66" t="s">
        <v>525</v>
      </c>
      <c r="B43" s="37" t="s">
        <v>526</v>
      </c>
      <c r="C43" s="67"/>
      <c r="D43" s="68"/>
      <c r="E43" s="68"/>
      <c r="F43" s="68"/>
      <c r="G43" s="68"/>
      <c r="H43" s="69">
        <f>'Valor dos Auxiliares'!E212</f>
        <v>0</v>
      </c>
    </row>
    <row r="44" s="1" customFormat="1" ht="30" customHeight="1" spans="1:8">
      <c r="A44" s="66" t="s">
        <v>527</v>
      </c>
      <c r="B44" s="37" t="s">
        <v>528</v>
      </c>
      <c r="C44" s="67"/>
      <c r="D44" s="68"/>
      <c r="E44" s="68"/>
      <c r="F44" s="68"/>
      <c r="G44" s="68"/>
      <c r="H44" s="69">
        <f>'Superv - Valor dos Supervisores'!E202</f>
        <v>0</v>
      </c>
    </row>
    <row r="45" s="1" customFormat="1" ht="30" customHeight="1" spans="1:8">
      <c r="A45" s="66" t="s">
        <v>529</v>
      </c>
      <c r="B45" s="70" t="s">
        <v>530</v>
      </c>
      <c r="C45" s="67"/>
      <c r="D45" s="68"/>
      <c r="E45" s="68"/>
      <c r="F45" s="68"/>
      <c r="G45" s="68"/>
      <c r="H45" s="69">
        <v>5000</v>
      </c>
    </row>
    <row r="46" ht="15.75"/>
    <row r="47" s="1" customFormat="1" ht="16.5" spans="1:8">
      <c r="A47" s="53"/>
      <c r="B47" s="71" t="s">
        <v>531</v>
      </c>
      <c r="C47" s="55"/>
      <c r="D47" s="55"/>
      <c r="E47" s="55"/>
      <c r="F47" s="55"/>
      <c r="G47" s="56"/>
      <c r="H47" s="72">
        <f>H39+H42+H43+H44+H45</f>
        <v>76250</v>
      </c>
    </row>
    <row r="48" s="1" customFormat="1" ht="13.5"/>
    <row r="49" s="1" customFormat="1" customHeight="1" spans="1:7">
      <c r="A49" s="73" t="s">
        <v>532</v>
      </c>
      <c r="B49" s="74"/>
      <c r="C49" s="75"/>
      <c r="D49" s="76"/>
      <c r="E49" s="77"/>
      <c r="F49" s="77"/>
      <c r="G49" s="78"/>
    </row>
    <row r="50" s="1" customFormat="1" customHeight="1" spans="1:7">
      <c r="A50" s="79"/>
      <c r="B50" s="80"/>
      <c r="C50" s="81"/>
      <c r="D50" s="82"/>
      <c r="E50" s="83"/>
      <c r="F50" s="83"/>
      <c r="G50" s="84"/>
    </row>
    <row r="51" s="1" customFormat="1" ht="13.5" spans="4:7">
      <c r="D51" s="85" t="str">
        <f>IF('B -Identificação da contratação'!B12="","",'B -Identificação da contratação'!B12)</f>
        <v/>
      </c>
      <c r="E51" s="86"/>
      <c r="F51" s="86"/>
      <c r="G51" s="87"/>
    </row>
    <row r="52" s="1" customFormat="1" customHeight="1" spans="1:7">
      <c r="A52" s="88" t="s">
        <v>427</v>
      </c>
      <c r="B52" s="89"/>
      <c r="D52" s="59"/>
      <c r="E52" s="59"/>
      <c r="F52" s="59"/>
      <c r="G52" s="59"/>
    </row>
    <row r="53" s="1" customFormat="1" ht="12.75" spans="1:7">
      <c r="A53" s="58"/>
      <c r="B53" s="30"/>
      <c r="D53" s="59"/>
      <c r="E53" s="59"/>
      <c r="F53" s="59"/>
      <c r="G53" s="59"/>
    </row>
    <row r="54" s="1" customFormat="1" ht="12.75" spans="1:7">
      <c r="A54" s="58"/>
      <c r="B54" s="30"/>
      <c r="D54" s="59"/>
      <c r="E54" s="59"/>
      <c r="F54" s="59"/>
      <c r="G54" s="59"/>
    </row>
    <row r="55" s="1" customFormat="1" ht="12.75" spans="1:2">
      <c r="A55" s="58"/>
      <c r="B55" s="30"/>
    </row>
    <row r="56" s="1" customFormat="1" ht="12.75" spans="1:2">
      <c r="A56" s="58"/>
      <c r="B56" s="30"/>
    </row>
    <row r="57" s="1" customFormat="1" ht="12.75" spans="1:2">
      <c r="A57" s="58"/>
      <c r="B57" s="30"/>
    </row>
    <row r="58" s="1" customFormat="1" ht="12.75" spans="1:2">
      <c r="A58" s="58"/>
      <c r="B58" s="30"/>
    </row>
    <row r="59" s="1" customFormat="1" ht="12.75" spans="1:5">
      <c r="A59" s="58"/>
      <c r="B59" s="30"/>
      <c r="E59" s="1" t="s">
        <v>533</v>
      </c>
    </row>
    <row r="60" s="1" customFormat="1" ht="12.75" spans="1:2">
      <c r="A60" s="58"/>
      <c r="B60" s="30"/>
    </row>
    <row r="61" s="1" customFormat="1" ht="12.75" spans="1:2">
      <c r="A61" s="58"/>
      <c r="B61" s="30"/>
    </row>
    <row r="62" s="1" customFormat="1" ht="12.75" spans="1:2">
      <c r="A62" s="58"/>
      <c r="B62" s="30"/>
    </row>
    <row r="63" s="1" customFormat="1" ht="12.75" spans="1:8">
      <c r="A63" s="58"/>
      <c r="B63" s="30"/>
      <c r="E63" s="90"/>
      <c r="F63" s="90"/>
      <c r="G63" s="90"/>
      <c r="H63" s="90"/>
    </row>
    <row r="64" s="1" customFormat="1" ht="12.75" spans="1:8">
      <c r="A64" s="58"/>
      <c r="B64" s="30"/>
      <c r="E64" s="91" t="s">
        <v>429</v>
      </c>
      <c r="F64" s="91"/>
      <c r="G64" s="91"/>
      <c r="H64" s="91"/>
    </row>
    <row r="65" s="1" customFormat="1" ht="13.5" spans="1:2">
      <c r="A65" s="92"/>
      <c r="B65" s="87"/>
    </row>
    <row r="66" s="1" customFormat="1" ht="12.75"/>
    <row r="67" s="1" customFormat="1" ht="12.75"/>
    <row r="68" s="1" customFormat="1" ht="12.75"/>
  </sheetData>
  <sheetProtection password="8B6C" sheet="1" objects="1"/>
  <mergeCells count="23">
    <mergeCell ref="B4:E4"/>
    <mergeCell ref="B5:E5"/>
    <mergeCell ref="B7:E7"/>
    <mergeCell ref="D8:E8"/>
    <mergeCell ref="D9:E9"/>
    <mergeCell ref="D10:E10"/>
    <mergeCell ref="B13:E13"/>
    <mergeCell ref="B18:E18"/>
    <mergeCell ref="D19:E19"/>
    <mergeCell ref="D20:E20"/>
    <mergeCell ref="D21:E21"/>
    <mergeCell ref="B23:E23"/>
    <mergeCell ref="D24:E24"/>
    <mergeCell ref="D25:E25"/>
    <mergeCell ref="D49:G49"/>
    <mergeCell ref="D50:G50"/>
    <mergeCell ref="A52:B52"/>
    <mergeCell ref="E64:H64"/>
    <mergeCell ref="C32:C33"/>
    <mergeCell ref="C36:C37"/>
    <mergeCell ref="D34:D35"/>
    <mergeCell ref="E34:E35"/>
    <mergeCell ref="A49:C50"/>
  </mergeCells>
  <pageMargins left="0.78740157480315" right="0.393700787401575" top="0.78740157480315" bottom="0.393700787401575" header="0.511811023622047" footer="0.511811023622047"/>
  <pageSetup paperSize="9" scale="52" fitToHeight="2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1"/>
  <sheetViews>
    <sheetView workbookViewId="0">
      <selection activeCell="B11" sqref="B11"/>
    </sheetView>
  </sheetViews>
  <sheetFormatPr defaultColWidth="9" defaultRowHeight="15" outlineLevelCol="4"/>
  <cols>
    <col min="1" max="1" width="39.7142857142857" customWidth="1"/>
    <col min="2" max="2" width="50.7142857142857" customWidth="1"/>
    <col min="3" max="3" width="2.28571428571429" customWidth="1"/>
    <col min="4" max="4" width="25.5714285714286" customWidth="1"/>
    <col min="5" max="5" width="16.5714285714286" customWidth="1"/>
  </cols>
  <sheetData>
    <row r="1" ht="15.75" spans="1:5">
      <c r="A1" s="418" t="s">
        <v>29</v>
      </c>
      <c r="B1" s="418"/>
      <c r="C1" s="419"/>
      <c r="D1" s="419"/>
      <c r="E1" s="419"/>
    </row>
    <row r="3" s="193" customFormat="1" customHeight="1" spans="1:5">
      <c r="A3" s="193" t="s">
        <v>30</v>
      </c>
      <c r="B3" s="334" t="s">
        <v>31</v>
      </c>
      <c r="C3" s="334"/>
      <c r="D3" s="334"/>
      <c r="E3" s="334"/>
    </row>
    <row r="4" s="193" customFormat="1" customHeight="1" spans="1:5">
      <c r="A4" s="193" t="s">
        <v>32</v>
      </c>
      <c r="B4" s="335" t="s">
        <v>33</v>
      </c>
      <c r="C4" s="335"/>
      <c r="D4" s="335"/>
      <c r="E4" s="335"/>
    </row>
    <row r="5" s="193" customFormat="1" customHeight="1" spans="1:5">
      <c r="A5" s="193" t="s">
        <v>34</v>
      </c>
      <c r="B5" s="420">
        <v>45428</v>
      </c>
      <c r="C5" s="421"/>
      <c r="D5" s="421"/>
      <c r="E5" s="421"/>
    </row>
    <row r="6" s="193" customFormat="1" ht="7.5" customHeight="1" spans="3:5">
      <c r="C6" s="422"/>
      <c r="D6" s="422"/>
      <c r="E6" s="422"/>
    </row>
    <row r="7" s="193" customFormat="1" customHeight="1" spans="1:5">
      <c r="A7" s="193" t="s">
        <v>35</v>
      </c>
      <c r="B7" s="197" t="s">
        <v>36</v>
      </c>
      <c r="C7" s="197"/>
      <c r="D7" s="197"/>
      <c r="E7" s="197"/>
    </row>
    <row r="8" s="193" customFormat="1" customHeight="1" spans="1:5">
      <c r="A8" s="193" t="s">
        <v>37</v>
      </c>
      <c r="B8" s="337" t="s">
        <v>38</v>
      </c>
      <c r="C8" s="197"/>
      <c r="D8" s="197"/>
      <c r="E8" s="197"/>
    </row>
    <row r="9" s="193" customFormat="1" customHeight="1" spans="1:5">
      <c r="A9" s="193" t="s">
        <v>39</v>
      </c>
      <c r="B9" s="423" t="s">
        <v>40</v>
      </c>
      <c r="C9" s="424"/>
      <c r="D9" s="424" t="s">
        <v>41</v>
      </c>
      <c r="E9" s="425">
        <v>2</v>
      </c>
    </row>
    <row r="10" s="193" customFormat="1" customHeight="1" spans="1:5">
      <c r="A10" s="1" t="s">
        <v>42</v>
      </c>
      <c r="B10" s="340" t="s">
        <v>43</v>
      </c>
      <c r="C10" s="9"/>
      <c r="D10" s="9"/>
      <c r="E10" s="9"/>
    </row>
    <row r="11" s="193" customFormat="1" ht="42" customHeight="1" spans="1:5">
      <c r="A11" s="193" t="s">
        <v>44</v>
      </c>
      <c r="B11" s="426"/>
      <c r="C11" s="427"/>
      <c r="D11" s="427"/>
      <c r="E11" s="427"/>
    </row>
    <row r="12" s="193" customFormat="1" customHeight="1" spans="1:5">
      <c r="A12" s="193" t="s">
        <v>45</v>
      </c>
      <c r="B12" s="428"/>
      <c r="C12" s="424"/>
      <c r="D12" s="424"/>
      <c r="E12" s="424"/>
    </row>
    <row r="13" s="193" customFormat="1" ht="12.75"/>
    <row r="14" s="193" customFormat="1" ht="12.75"/>
    <row r="15" s="193" customFormat="1" ht="12.75"/>
    <row r="16" s="193" customFormat="1" ht="12.75"/>
    <row r="17" s="193" customFormat="1" ht="12.75"/>
    <row r="18" s="193" customFormat="1" ht="12.75"/>
    <row r="19" s="193" customFormat="1" ht="12.75"/>
    <row r="20" s="193" customFormat="1" ht="12.75"/>
    <row r="21" s="193" customFormat="1" ht="12.75"/>
    <row r="22" s="193" customFormat="1" ht="12.75"/>
    <row r="23" s="193" customFormat="1" ht="12.75"/>
    <row r="24" s="193" customFormat="1" ht="12.75"/>
    <row r="25" s="193" customFormat="1" ht="12.75"/>
    <row r="26" s="193" customFormat="1" ht="12.75"/>
    <row r="27" s="193" customFormat="1" ht="12.75"/>
    <row r="28" s="193" customFormat="1" ht="12.75"/>
    <row r="29" s="193" customFormat="1" ht="12.75"/>
    <row r="30" s="193" customFormat="1" ht="12.75"/>
    <row r="31" s="193" customFormat="1" ht="12.75"/>
    <row r="32" s="193" customFormat="1" ht="12.75"/>
    <row r="33" s="193" customFormat="1" ht="12.75"/>
    <row r="34" s="193" customFormat="1" ht="12.75"/>
    <row r="35" s="193" customFormat="1" ht="12.75"/>
    <row r="36" s="193" customFormat="1" ht="12.75"/>
    <row r="37" s="193" customFormat="1" ht="12.75"/>
    <row r="38" s="193" customFormat="1" ht="12.75"/>
    <row r="39" s="193" customFormat="1" ht="12.75"/>
    <row r="40" s="193" customFormat="1" ht="12.75"/>
    <row r="41" s="193" customFormat="1" ht="12.75"/>
    <row r="42" s="193" customFormat="1" ht="12.75"/>
    <row r="43" s="193" customFormat="1" ht="12.75"/>
    <row r="44" s="193" customFormat="1" ht="12.75"/>
    <row r="45" s="193" customFormat="1" ht="12.75"/>
    <row r="46" s="193" customFormat="1" ht="12.75"/>
    <row r="47" s="193" customFormat="1" ht="12.75"/>
    <row r="48" s="193" customFormat="1" ht="12.75"/>
    <row r="49" s="193" customFormat="1" ht="12.75"/>
    <row r="50" s="193" customFormat="1" ht="12.75"/>
    <row r="51" s="193" customFormat="1" ht="12.75"/>
    <row r="52" s="193" customFormat="1" ht="12.75"/>
    <row r="53" s="193" customFormat="1" ht="12.75"/>
    <row r="54" s="193" customFormat="1" ht="12.75"/>
    <row r="55" s="193" customFormat="1" ht="12.75"/>
    <row r="56" s="193" customFormat="1" ht="12.75"/>
    <row r="57" s="193" customFormat="1" ht="12.75"/>
    <row r="58" s="193" customFormat="1" ht="12.75"/>
    <row r="59" s="193" customFormat="1" ht="12.75"/>
    <row r="60" s="193" customFormat="1" ht="12.75"/>
    <row r="61" s="193" customFormat="1" ht="12.75"/>
    <row r="62" s="193" customFormat="1" ht="12.75"/>
    <row r="63" s="193" customFormat="1" ht="12.75"/>
    <row r="64" s="193" customFormat="1" ht="12.75"/>
    <row r="65" s="193" customFormat="1" ht="12.75"/>
    <row r="66" s="193" customFormat="1" ht="12.75"/>
    <row r="67" s="193" customFormat="1" ht="12.75"/>
    <row r="68" s="193" customFormat="1" ht="12.75"/>
    <row r="69" s="193" customFormat="1" ht="12.75"/>
    <row r="70" s="193" customFormat="1" ht="12.75"/>
    <row r="71" s="193" customFormat="1" ht="12.75"/>
  </sheetData>
  <sheetProtection password="8B6C" sheet="1" objects="1"/>
  <mergeCells count="3">
    <mergeCell ref="B3:E3"/>
    <mergeCell ref="B7:E7"/>
    <mergeCell ref="B8:E8"/>
  </mergeCells>
  <pageMargins left="0.511811024" right="0.511811024" top="0.787401575" bottom="0.787401575" header="0.31496062" footer="0.31496062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5"/>
  <sheetViews>
    <sheetView topLeftCell="A21" workbookViewId="0">
      <selection activeCell="B53" sqref="B53"/>
    </sheetView>
  </sheetViews>
  <sheetFormatPr defaultColWidth="9" defaultRowHeight="15"/>
  <cols>
    <col min="1" max="1" width="9.14285714285714" style="2"/>
    <col min="2" max="2" width="52.8571428571429" style="2" customWidth="1"/>
    <col min="3" max="3" width="52.4285714285714" style="2" customWidth="1"/>
    <col min="4" max="5" width="15.7142857142857" style="2" customWidth="1"/>
    <col min="6" max="16384" width="9.14285714285714" style="2"/>
  </cols>
  <sheetData>
    <row r="1" ht="15.75" spans="1:5">
      <c r="A1" s="3" t="s">
        <v>46</v>
      </c>
      <c r="B1" s="3"/>
      <c r="C1" s="4"/>
      <c r="D1" s="4"/>
      <c r="E1" s="4"/>
    </row>
    <row r="3" s="1" customFormat="1" customHeight="1" spans="1:5">
      <c r="A3" s="1" t="s">
        <v>30</v>
      </c>
      <c r="C3" s="93" t="str">
        <f>'Superv Id Contratação'!B3</f>
        <v>TRIBUNAL REGIONAL ELEITORAL DE MATO GROSSO DO SUL</v>
      </c>
      <c r="D3" s="93"/>
      <c r="E3" s="93"/>
    </row>
    <row r="4" s="1" customFormat="1" customHeight="1" spans="1:5">
      <c r="A4" s="1" t="s">
        <v>32</v>
      </c>
      <c r="C4" s="93" t="str">
        <f>IF('Superv Id Contratação'!B4="","",'Superv Id Contratação'!B4)</f>
        <v>SEI 0006926-11.2023.6.12.8000  (Pregão 19/2024)</v>
      </c>
      <c r="D4" s="93"/>
      <c r="E4" s="93"/>
    </row>
    <row r="5" s="1" customFormat="1" customHeight="1" spans="1:5">
      <c r="A5" s="1" t="s">
        <v>34</v>
      </c>
      <c r="C5" s="94">
        <f>IF('Superv Id Contratação'!B5="","",'Superv Id Contratação'!B5)</f>
        <v>45428</v>
      </c>
      <c r="D5" s="94"/>
      <c r="E5" s="94"/>
    </row>
    <row r="6" s="1" customFormat="1" ht="7.5" customHeight="1" spans="3:5">
      <c r="C6" s="16"/>
      <c r="D6" s="16"/>
      <c r="E6" s="16"/>
    </row>
    <row r="7" s="1" customFormat="1" customHeight="1" spans="1:5">
      <c r="A7" s="1" t="s">
        <v>47</v>
      </c>
      <c r="C7" s="93" t="str">
        <f>IF('A - Identificação da empresa'!B4="","",'A - Identificação da empresa'!B4)</f>
        <v/>
      </c>
      <c r="D7" s="93"/>
      <c r="E7" s="93"/>
    </row>
    <row r="8" s="1" customFormat="1" customHeight="1" spans="1:5">
      <c r="A8" s="1" t="s">
        <v>4</v>
      </c>
      <c r="C8" s="93" t="str">
        <f>IF('A - Identificação da empresa'!B6="","",'A - Identificação da empresa'!B6)</f>
        <v/>
      </c>
      <c r="D8" s="93"/>
      <c r="E8" s="93"/>
    </row>
    <row r="9" s="1" customFormat="1" ht="7.5" customHeight="1" spans="3:5">
      <c r="C9" s="16"/>
      <c r="D9" s="16"/>
      <c r="E9" s="16"/>
    </row>
    <row r="10" s="1" customFormat="1" customHeight="1" spans="1:5">
      <c r="A10" s="1" t="s">
        <v>35</v>
      </c>
      <c r="C10" s="93" t="str">
        <f>IF('Superv Id Contratação'!B7="","",'Superv Id Contratação'!B7)</f>
        <v>Supervisores de Auxiliar de apoio às Eleições</v>
      </c>
      <c r="D10" s="93"/>
      <c r="E10" s="93"/>
    </row>
    <row r="11" s="1" customFormat="1" customHeight="1" spans="1:5">
      <c r="A11" s="1" t="s">
        <v>48</v>
      </c>
      <c r="C11" s="93" t="str">
        <f>IF('Superv Id Contratação'!B8="","",'Superv Id Contratação'!B8)</f>
        <v>Supervisor Operacional II (STEAC)</v>
      </c>
      <c r="D11" s="93"/>
      <c r="E11" s="93"/>
    </row>
    <row r="12" s="1" customFormat="1" customHeight="1" spans="1:5">
      <c r="A12" s="1" t="s">
        <v>39</v>
      </c>
      <c r="C12" s="95" t="str">
        <f>IF('Superv Id Contratação'!B9="","",'Superv Id Contratação'!B9)</f>
        <v>44 horas</v>
      </c>
      <c r="D12" s="9" t="s">
        <v>49</v>
      </c>
      <c r="E12" s="93">
        <f>IF('Superv Id Contratação'!E9="","",'Superv Id Contratação'!E9)</f>
        <v>2</v>
      </c>
    </row>
    <row r="13" s="1" customFormat="1" customHeight="1" spans="1:5">
      <c r="A13" s="1" t="s">
        <v>42</v>
      </c>
      <c r="C13" s="93" t="str">
        <f>IF('Superv Id Contratação'!B10="","",'Superv Id Contratação'!B10)</f>
        <v>Unidades da Justiça Eleitoral de Mato Grosso do Sul</v>
      </c>
      <c r="D13" s="93"/>
      <c r="E13" s="93"/>
    </row>
    <row r="14" s="1" customFormat="1" customHeight="1" spans="1:5">
      <c r="A14" s="1" t="s">
        <v>44</v>
      </c>
      <c r="C14" s="93" t="str">
        <f>IF('Superv Id Contratação'!B11="","",'Superv Id Contratação'!B11)</f>
        <v/>
      </c>
      <c r="D14" s="93"/>
      <c r="E14" s="93"/>
    </row>
    <row r="15" s="1" customFormat="1" customHeight="1" spans="1:5">
      <c r="A15" s="1" t="s">
        <v>37</v>
      </c>
      <c r="C15" s="93" t="str">
        <f>C11</f>
        <v>Supervisor Operacional II (STEAC)</v>
      </c>
      <c r="D15" s="93"/>
      <c r="E15" s="93"/>
    </row>
    <row r="16" s="1" customFormat="1" customHeight="1" spans="1:5">
      <c r="A16" s="1" t="s">
        <v>45</v>
      </c>
      <c r="C16" s="94" t="str">
        <f>IF('Superv Id Contratação'!B12="","",'Superv Id Contratação'!B12)</f>
        <v/>
      </c>
      <c r="D16" s="94"/>
      <c r="E16" s="94"/>
    </row>
    <row r="17" s="1" customFormat="1" ht="12.75" spans="3:5">
      <c r="C17" s="96"/>
      <c r="D17" s="96"/>
      <c r="E17" s="96"/>
    </row>
    <row r="18" s="1" customFormat="1" ht="12.75" spans="1:5">
      <c r="A18" s="97" t="s">
        <v>50</v>
      </c>
      <c r="B18" s="97"/>
      <c r="C18" s="97"/>
      <c r="D18" s="97"/>
      <c r="E18" s="97"/>
    </row>
    <row r="19" s="1" customFormat="1" ht="12.75" spans="3:5">
      <c r="C19" s="98" t="s">
        <v>51</v>
      </c>
      <c r="D19" s="135"/>
      <c r="E19" s="42" t="s">
        <v>52</v>
      </c>
    </row>
    <row r="20" s="1" customFormat="1" ht="12.75" spans="1:5">
      <c r="A20" s="98" t="s">
        <v>53</v>
      </c>
      <c r="B20" s="98" t="s">
        <v>54</v>
      </c>
      <c r="C20" s="329"/>
      <c r="D20" s="315"/>
      <c r="E20" s="415"/>
    </row>
    <row r="21" s="1" customFormat="1" ht="12.75" spans="1:5">
      <c r="A21" s="98" t="s">
        <v>55</v>
      </c>
      <c r="B21" s="171" t="s">
        <v>56</v>
      </c>
      <c r="C21" s="329"/>
      <c r="D21" s="315"/>
      <c r="E21" s="415"/>
    </row>
    <row r="22" s="1" customFormat="1" ht="12.75" spans="1:5">
      <c r="A22" s="98" t="s">
        <v>57</v>
      </c>
      <c r="B22" s="98" t="s">
        <v>58</v>
      </c>
      <c r="C22" s="272"/>
      <c r="D22" s="315"/>
      <c r="E22" s="415"/>
    </row>
    <row r="23" s="1" customFormat="1" ht="12.75" spans="1:5">
      <c r="A23" s="98" t="s">
        <v>59</v>
      </c>
      <c r="B23" s="98" t="s">
        <v>60</v>
      </c>
      <c r="C23" s="272"/>
      <c r="D23" s="315"/>
      <c r="E23" s="415"/>
    </row>
    <row r="24" s="1" customFormat="1" ht="12.75" spans="1:5">
      <c r="A24" s="98" t="s">
        <v>61</v>
      </c>
      <c r="B24" s="98" t="s">
        <v>62</v>
      </c>
      <c r="C24" s="272"/>
      <c r="D24" s="315"/>
      <c r="E24" s="415"/>
    </row>
    <row r="25" s="1" customFormat="1" ht="12.75" spans="1:5">
      <c r="A25" s="98" t="s">
        <v>63</v>
      </c>
      <c r="B25" s="98" t="s">
        <v>64</v>
      </c>
      <c r="C25" s="272"/>
      <c r="D25" s="315"/>
      <c r="E25" s="415"/>
    </row>
    <row r="26" s="1" customFormat="1" ht="12.75" spans="1:10">
      <c r="A26" s="98" t="s">
        <v>65</v>
      </c>
      <c r="B26" s="98" t="s">
        <v>66</v>
      </c>
      <c r="C26" s="272"/>
      <c r="D26" s="315"/>
      <c r="E26" s="415"/>
      <c r="J26" s="215"/>
    </row>
    <row r="27" s="1" customFormat="1" ht="12.75" spans="1:5">
      <c r="A27" s="98" t="s">
        <v>67</v>
      </c>
      <c r="B27" s="98" t="s">
        <v>68</v>
      </c>
      <c r="C27" s="272"/>
      <c r="D27" s="315"/>
      <c r="E27" s="415"/>
    </row>
    <row r="28" s="1" customFormat="1" ht="12.75" spans="1:5">
      <c r="A28" s="98" t="s">
        <v>69</v>
      </c>
      <c r="B28" s="98" t="s">
        <v>70</v>
      </c>
      <c r="C28" s="262" t="s">
        <v>71</v>
      </c>
      <c r="D28" s="315"/>
      <c r="E28" s="416">
        <f>SUM(E29:E36)</f>
        <v>0</v>
      </c>
    </row>
    <row r="29" s="1" customFormat="1" ht="12.75" spans="1:5">
      <c r="A29" s="105" t="s">
        <v>72</v>
      </c>
      <c r="B29" s="277"/>
      <c r="C29" s="272"/>
      <c r="D29" s="315"/>
      <c r="E29" s="415"/>
    </row>
    <row r="30" s="1" customFormat="1" ht="12.75" spans="1:5">
      <c r="A30" s="105" t="s">
        <v>73</v>
      </c>
      <c r="B30" s="277"/>
      <c r="C30" s="272"/>
      <c r="D30" s="315"/>
      <c r="E30" s="415"/>
    </row>
    <row r="31" s="1" customFormat="1" ht="12.75" spans="1:5">
      <c r="A31" s="105" t="s">
        <v>74</v>
      </c>
      <c r="B31" s="277"/>
      <c r="C31" s="272"/>
      <c r="D31" s="315"/>
      <c r="E31" s="415"/>
    </row>
    <row r="32" s="1" customFormat="1" ht="12.75" spans="1:5">
      <c r="A32" s="105" t="s">
        <v>75</v>
      </c>
      <c r="B32" s="277"/>
      <c r="C32" s="272"/>
      <c r="D32" s="315"/>
      <c r="E32" s="415"/>
    </row>
    <row r="33" s="1" customFormat="1" ht="12.75" spans="1:5">
      <c r="A33" s="105" t="s">
        <v>76</v>
      </c>
      <c r="B33" s="277"/>
      <c r="C33" s="272"/>
      <c r="D33" s="315"/>
      <c r="E33" s="415"/>
    </row>
    <row r="34" s="1" customFormat="1" ht="12.75" spans="1:5">
      <c r="A34" s="105" t="s">
        <v>77</v>
      </c>
      <c r="B34" s="277"/>
      <c r="C34" s="272"/>
      <c r="D34" s="315"/>
      <c r="E34" s="415"/>
    </row>
    <row r="35" s="1" customFormat="1" ht="12.75" spans="1:5">
      <c r="A35" s="105" t="s">
        <v>78</v>
      </c>
      <c r="B35" s="277"/>
      <c r="C35" s="272"/>
      <c r="D35" s="315"/>
      <c r="E35" s="415"/>
    </row>
    <row r="36" s="1" customFormat="1" ht="12.75" spans="1:5">
      <c r="A36" s="105" t="s">
        <v>79</v>
      </c>
      <c r="B36" s="277"/>
      <c r="C36" s="272"/>
      <c r="D36" s="315"/>
      <c r="E36" s="415"/>
    </row>
    <row r="37" s="1" customFormat="1" ht="12.75" spans="1:5">
      <c r="A37" s="99"/>
      <c r="B37" s="117" t="s">
        <v>80</v>
      </c>
      <c r="C37" s="135"/>
      <c r="D37" s="315"/>
      <c r="E37" s="417">
        <f>SUM(E20:E28)</f>
        <v>0</v>
      </c>
    </row>
    <row r="38" s="1" customFormat="1" ht="12.75" spans="3:5">
      <c r="C38" s="96"/>
      <c r="D38" s="96"/>
      <c r="E38" s="96"/>
    </row>
    <row r="39" s="1" customFormat="1" ht="12.75" spans="1:1">
      <c r="A39" s="1" t="s">
        <v>81</v>
      </c>
    </row>
    <row r="40" s="1" customFormat="1" ht="42" customHeight="1" spans="1:5">
      <c r="A40" s="333" t="s">
        <v>82</v>
      </c>
      <c r="B40" s="333"/>
      <c r="C40" s="333"/>
      <c r="D40" s="333"/>
      <c r="E40" s="333"/>
    </row>
    <row r="41" s="1" customFormat="1" ht="12.75"/>
    <row r="42" s="1" customFormat="1" ht="12.75"/>
    <row r="43" s="1" customFormat="1" ht="12.75"/>
    <row r="44" s="1" customFormat="1" ht="12.75"/>
    <row r="45" s="1" customFormat="1" ht="12.75"/>
    <row r="46" s="1" customFormat="1" ht="12.75"/>
    <row r="47" s="1" customFormat="1" ht="12.75"/>
    <row r="48" s="1" customFormat="1" ht="12.75"/>
    <row r="49" s="1" customFormat="1" ht="12.75"/>
    <row r="50" s="1" customFormat="1" ht="12.75"/>
    <row r="51" s="1" customFormat="1" ht="12.75"/>
    <row r="52" s="1" customFormat="1" ht="12.75"/>
    <row r="53" s="1" customFormat="1" ht="12.75"/>
    <row r="54" s="1" customFormat="1" ht="12.75"/>
    <row r="55" s="1" customFormat="1" ht="12.75"/>
    <row r="56" s="1" customFormat="1" ht="12.75"/>
    <row r="57" s="1" customFormat="1" ht="12.75"/>
    <row r="58" s="1" customFormat="1" ht="12.75"/>
    <row r="59" s="1" customFormat="1" ht="12.75"/>
    <row r="60" s="1" customFormat="1" ht="12.75"/>
    <row r="61" s="1" customFormat="1" ht="12.75"/>
    <row r="62" s="1" customFormat="1" ht="12.75"/>
    <row r="63" s="1" customFormat="1" ht="12.75"/>
    <row r="64" s="1" customFormat="1" ht="12.75"/>
    <row r="65" s="1" customFormat="1" ht="12.75"/>
    <row r="66" s="1" customFormat="1" ht="12.75"/>
    <row r="67" s="1" customFormat="1" ht="12.75"/>
    <row r="68" s="1" customFormat="1" ht="12.75"/>
    <row r="69" s="1" customFormat="1" ht="12.75"/>
    <row r="70" s="1" customFormat="1" ht="12.75"/>
    <row r="71" s="1" customFormat="1" ht="12.75"/>
    <row r="72" s="1" customFormat="1" ht="12.75"/>
    <row r="73" s="1" customFormat="1" ht="12.75"/>
    <row r="74" s="1" customFormat="1" ht="12.75"/>
    <row r="75" s="1" customFormat="1" ht="12.75"/>
    <row r="76" s="1" customFormat="1" ht="12.75"/>
    <row r="77" s="1" customFormat="1" ht="12.75"/>
    <row r="78" s="1" customFormat="1" ht="12.75"/>
    <row r="79" s="1" customFormat="1" ht="12.75"/>
    <row r="80" s="1" customFormat="1" ht="12.75"/>
    <row r="81" s="1" customFormat="1" ht="12.75"/>
    <row r="82" s="1" customFormat="1" ht="12.75"/>
    <row r="83" s="1" customFormat="1" ht="12.75"/>
    <row r="84" s="1" customFormat="1" ht="12.75"/>
    <row r="85" s="1" customFormat="1" ht="12.75"/>
    <row r="86" s="1" customFormat="1" ht="12.75"/>
    <row r="87" s="1" customFormat="1" ht="12.75"/>
    <row r="88" s="1" customFormat="1" ht="12.75"/>
    <row r="89" s="1" customFormat="1" ht="12.75"/>
    <row r="90" s="1" customFormat="1" ht="12.75"/>
    <row r="91" s="1" customFormat="1" ht="12.75"/>
    <row r="92" s="1" customFormat="1" ht="12.75"/>
    <row r="93" s="1" customFormat="1" ht="12.75"/>
    <row r="94" s="1" customFormat="1" ht="12.75"/>
    <row r="95" s="1" customFormat="1" ht="12.75"/>
    <row r="96" s="1" customFormat="1" ht="12.75"/>
    <row r="97" s="1" customFormat="1" ht="12.75"/>
    <row r="98" s="1" customFormat="1" ht="12.75"/>
    <row r="99" s="1" customFormat="1" ht="12.75"/>
    <row r="100" s="1" customFormat="1" ht="12.75"/>
    <row r="101" s="1" customFormat="1" ht="12.75"/>
    <row r="102" s="1" customFormat="1" ht="12.75"/>
    <row r="103" s="1" customFormat="1" ht="12.75"/>
    <row r="104" s="1" customFormat="1" ht="12.75"/>
    <row r="105" s="1" customFormat="1" ht="12.75"/>
    <row r="106" s="1" customFormat="1" ht="12.75"/>
    <row r="107" s="1" customFormat="1" ht="12.75"/>
    <row r="108" s="1" customFormat="1" ht="12.75"/>
    <row r="109" s="1" customFormat="1" ht="12.75"/>
    <row r="110" s="1" customFormat="1" ht="12.75"/>
    <row r="111" s="1" customFormat="1" ht="12.75"/>
    <row r="112" s="1" customFormat="1" ht="12.75"/>
    <row r="113" s="1" customFormat="1" ht="12.75"/>
    <row r="114" s="1" customFormat="1" ht="12.75"/>
    <row r="115" s="1" customFormat="1" ht="12.75"/>
  </sheetData>
  <sheetProtection password="8B6C" sheet="1" objects="1"/>
  <mergeCells count="12"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  <mergeCell ref="A40:E40"/>
  </mergeCells>
  <pageMargins left="0.511811024" right="0.511811024" top="0.787401575" bottom="0.787401575" header="0.31496062" footer="0.31496062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9"/>
  <sheetViews>
    <sheetView topLeftCell="A24" workbookViewId="0">
      <selection activeCell="F27" sqref="F27"/>
    </sheetView>
  </sheetViews>
  <sheetFormatPr defaultColWidth="9" defaultRowHeight="15" outlineLevelCol="4"/>
  <cols>
    <col min="1" max="1" width="9.14285714285714" style="2"/>
    <col min="2" max="2" width="52.8571428571429" style="2" customWidth="1"/>
    <col min="3" max="3" width="52.4285714285714" style="2" customWidth="1"/>
    <col min="4" max="4" width="15.7142857142857" style="2" customWidth="1"/>
    <col min="5" max="5" width="18.2857142857143" style="2" customWidth="1"/>
    <col min="6" max="6" width="25.4285714285714" style="2" customWidth="1"/>
    <col min="7" max="16384" width="9.14285714285714" style="2"/>
  </cols>
  <sheetData>
    <row r="1" ht="15.75" spans="1:5">
      <c r="A1" s="3" t="s">
        <v>83</v>
      </c>
      <c r="B1" s="3"/>
      <c r="C1" s="4"/>
      <c r="D1" s="4"/>
      <c r="E1" s="4"/>
    </row>
    <row r="3" s="1" customFormat="1" customHeight="1" spans="1:5">
      <c r="A3" s="1" t="s">
        <v>30</v>
      </c>
      <c r="C3" s="93" t="str">
        <f>'Superv Id Contratação'!B3</f>
        <v>TRIBUNAL REGIONAL ELEITORAL DE MATO GROSSO DO SUL</v>
      </c>
      <c r="D3" s="93"/>
      <c r="E3" s="93"/>
    </row>
    <row r="4" s="1" customFormat="1" customHeight="1" spans="1:5">
      <c r="A4" s="1" t="s">
        <v>32</v>
      </c>
      <c r="C4" s="93" t="str">
        <f>IF('Superv Id Contratação'!B4="","",'Superv Id Contratação'!B4)</f>
        <v>SEI 0006926-11.2023.6.12.8000  (Pregão 19/2024)</v>
      </c>
      <c r="D4" s="93"/>
      <c r="E4" s="93"/>
    </row>
    <row r="5" s="1" customFormat="1" customHeight="1" spans="1:5">
      <c r="A5" s="1" t="s">
        <v>34</v>
      </c>
      <c r="C5" s="94">
        <f>IF('Superv Id Contratação'!B5="","",'Superv Id Contratação'!B5)</f>
        <v>45428</v>
      </c>
      <c r="D5" s="94"/>
      <c r="E5" s="94"/>
    </row>
    <row r="6" s="1" customFormat="1" ht="7.5" customHeight="1" spans="3:5">
      <c r="C6" s="16"/>
      <c r="D6" s="16"/>
      <c r="E6" s="16"/>
    </row>
    <row r="7" s="1" customFormat="1" customHeight="1" spans="1:5">
      <c r="A7" s="1" t="s">
        <v>47</v>
      </c>
      <c r="C7" s="93" t="str">
        <f>IF('A - Identificação da empresa'!B4="","",'A - Identificação da empresa'!B4)</f>
        <v/>
      </c>
      <c r="D7" s="93"/>
      <c r="E7" s="93"/>
    </row>
    <row r="8" s="1" customFormat="1" customHeight="1" spans="1:5">
      <c r="A8" s="1" t="s">
        <v>4</v>
      </c>
      <c r="C8" s="93" t="str">
        <f>IF('A - Identificação da empresa'!B6="","",'A - Identificação da empresa'!B6)</f>
        <v/>
      </c>
      <c r="D8" s="93"/>
      <c r="E8" s="93"/>
    </row>
    <row r="9" s="1" customFormat="1" ht="7.5" customHeight="1" spans="3:5">
      <c r="C9" s="16"/>
      <c r="D9" s="16"/>
      <c r="E9" s="16"/>
    </row>
    <row r="10" s="1" customFormat="1" customHeight="1" spans="1:5">
      <c r="A10" s="1" t="s">
        <v>35</v>
      </c>
      <c r="C10" s="93" t="str">
        <f>IF('Superv Id Contratação'!B7="","",'Superv Id Contratação'!B7)</f>
        <v>Supervisores de Auxiliar de apoio às Eleições</v>
      </c>
      <c r="D10" s="93"/>
      <c r="E10" s="93"/>
    </row>
    <row r="11" s="1" customFormat="1" customHeight="1" spans="1:5">
      <c r="A11" s="1" t="s">
        <v>48</v>
      </c>
      <c r="C11" s="93" t="str">
        <f>IF('Superv Id Contratação'!B8="","",'Superv Id Contratação'!B8)</f>
        <v>Supervisor Operacional II (STEAC)</v>
      </c>
      <c r="D11" s="93"/>
      <c r="E11" s="93"/>
    </row>
    <row r="12" s="1" customFormat="1" customHeight="1" spans="1:5">
      <c r="A12" s="1" t="s">
        <v>39</v>
      </c>
      <c r="C12" s="95" t="str">
        <f>IF('Superv Id Contratação'!B9="","",'Superv Id Contratação'!B9)</f>
        <v>44 horas</v>
      </c>
      <c r="D12" s="9" t="s">
        <v>49</v>
      </c>
      <c r="E12" s="93">
        <f>IF('Superv Id Contratação'!E9="","",'Superv Id Contratação'!E9)</f>
        <v>2</v>
      </c>
    </row>
    <row r="13" s="1" customFormat="1" customHeight="1" spans="1:5">
      <c r="A13" s="1" t="s">
        <v>42</v>
      </c>
      <c r="C13" s="93" t="str">
        <f>IF('Superv Id Contratação'!B10="","",'Superv Id Contratação'!B10)</f>
        <v>Unidades da Justiça Eleitoral de Mato Grosso do Sul</v>
      </c>
      <c r="D13" s="93"/>
      <c r="E13" s="93"/>
    </row>
    <row r="14" s="1" customFormat="1" customHeight="1" spans="1:5">
      <c r="A14" s="1" t="s">
        <v>44</v>
      </c>
      <c r="C14" s="93" t="str">
        <f>IF('Superv Id Contratação'!B11="","",'Superv Id Contratação'!B11)</f>
        <v/>
      </c>
      <c r="D14" s="93"/>
      <c r="E14" s="93"/>
    </row>
    <row r="15" s="1" customFormat="1" customHeight="1" spans="1:5">
      <c r="A15" s="1" t="s">
        <v>37</v>
      </c>
      <c r="C15" s="93" t="str">
        <f>C11</f>
        <v>Supervisor Operacional II (STEAC)</v>
      </c>
      <c r="D15" s="93"/>
      <c r="E15" s="93"/>
    </row>
    <row r="16" s="1" customFormat="1" customHeight="1" spans="1:5">
      <c r="A16" s="1" t="s">
        <v>45</v>
      </c>
      <c r="C16" s="94" t="str">
        <f>IF('Superv Id Contratação'!B12="","",'Superv Id Contratação'!B12)</f>
        <v/>
      </c>
      <c r="D16" s="94"/>
      <c r="E16" s="94"/>
    </row>
    <row r="17" s="1" customFormat="1" ht="12.75" spans="3:5">
      <c r="C17" s="96"/>
      <c r="D17" s="96"/>
      <c r="E17" s="96"/>
    </row>
    <row r="18" s="1" customFormat="1" ht="12.75" spans="1:5">
      <c r="A18" s="97" t="s">
        <v>84</v>
      </c>
      <c r="B18" s="97"/>
      <c r="C18" s="97"/>
      <c r="D18" s="97"/>
      <c r="E18" s="97"/>
    </row>
    <row r="19" s="1" customFormat="1" ht="12.75" spans="3:5">
      <c r="C19" s="98" t="s">
        <v>51</v>
      </c>
      <c r="D19" s="135"/>
      <c r="E19" s="42" t="s">
        <v>52</v>
      </c>
    </row>
    <row r="20" s="1" customFormat="1" ht="25.5" spans="1:5">
      <c r="A20" s="98" t="s">
        <v>85</v>
      </c>
      <c r="B20" s="98" t="s">
        <v>86</v>
      </c>
      <c r="C20" s="287" t="s">
        <v>87</v>
      </c>
      <c r="D20" s="315"/>
      <c r="E20" s="404">
        <f>IF(E45&lt;0,0,E45)</f>
        <v>0</v>
      </c>
    </row>
    <row r="21" s="1" customFormat="1" ht="12.75" spans="1:5">
      <c r="A21" s="98" t="s">
        <v>88</v>
      </c>
      <c r="B21" s="98" t="s">
        <v>89</v>
      </c>
      <c r="C21" s="272" t="s">
        <v>90</v>
      </c>
      <c r="D21" s="315"/>
      <c r="E21" s="405"/>
    </row>
    <row r="22" s="1" customFormat="1" ht="12.75" spans="1:5">
      <c r="A22" s="98" t="s">
        <v>91</v>
      </c>
      <c r="B22" s="98" t="s">
        <v>92</v>
      </c>
      <c r="C22" s="272"/>
      <c r="D22" s="315"/>
      <c r="E22" s="405"/>
    </row>
    <row r="23" s="1" customFormat="1" ht="12.75" spans="1:5">
      <c r="A23" s="98" t="s">
        <v>93</v>
      </c>
      <c r="B23" s="98" t="s">
        <v>94</v>
      </c>
      <c r="C23" s="287"/>
      <c r="D23" s="315"/>
      <c r="E23" s="405"/>
    </row>
    <row r="24" s="1" customFormat="1" ht="12.75" spans="1:5">
      <c r="A24" s="98" t="s">
        <v>95</v>
      </c>
      <c r="B24" s="98" t="s">
        <v>96</v>
      </c>
      <c r="C24" s="287"/>
      <c r="D24" s="315"/>
      <c r="E24" s="405"/>
    </row>
    <row r="25" s="1" customFormat="1" ht="12.75" spans="1:5">
      <c r="A25" s="98" t="s">
        <v>97</v>
      </c>
      <c r="B25" s="98" t="s">
        <v>98</v>
      </c>
      <c r="C25" s="262" t="s">
        <v>99</v>
      </c>
      <c r="D25" s="315"/>
      <c r="E25" s="406">
        <f>SUM(E26:E33)</f>
        <v>0</v>
      </c>
    </row>
    <row r="26" s="1" customFormat="1" ht="12.75" spans="1:5">
      <c r="A26" s="105" t="s">
        <v>100</v>
      </c>
      <c r="B26" s="407" t="s">
        <v>101</v>
      </c>
      <c r="C26" s="329" t="s">
        <v>102</v>
      </c>
      <c r="D26" s="318"/>
      <c r="E26" s="408"/>
    </row>
    <row r="27" s="1" customFormat="1" ht="38.25" spans="1:5">
      <c r="A27" s="105" t="s">
        <v>103</v>
      </c>
      <c r="B27" s="277" t="s">
        <v>104</v>
      </c>
      <c r="C27" s="272" t="s">
        <v>105</v>
      </c>
      <c r="D27" s="318"/>
      <c r="E27" s="408"/>
    </row>
    <row r="28" s="1" customFormat="1" ht="12.75" spans="1:5">
      <c r="A28" s="105" t="s">
        <v>106</v>
      </c>
      <c r="B28" s="277"/>
      <c r="C28" s="272"/>
      <c r="D28" s="318"/>
      <c r="E28" s="408"/>
    </row>
    <row r="29" s="1" customFormat="1" ht="12.75" spans="1:5">
      <c r="A29" s="105" t="s">
        <v>107</v>
      </c>
      <c r="B29" s="277"/>
      <c r="C29" s="272"/>
      <c r="D29" s="318"/>
      <c r="E29" s="408"/>
    </row>
    <row r="30" s="1" customFormat="1" ht="12.75" spans="1:5">
      <c r="A30" s="105" t="s">
        <v>108</v>
      </c>
      <c r="B30" s="277"/>
      <c r="C30" s="272"/>
      <c r="D30" s="318"/>
      <c r="E30" s="408"/>
    </row>
    <row r="31" s="1" customFormat="1" ht="12.75" spans="1:5">
      <c r="A31" s="105" t="s">
        <v>109</v>
      </c>
      <c r="B31" s="277"/>
      <c r="C31" s="272"/>
      <c r="D31" s="318"/>
      <c r="E31" s="408"/>
    </row>
    <row r="32" s="1" customFormat="1" ht="12.75" spans="1:5">
      <c r="A32" s="105" t="s">
        <v>110</v>
      </c>
      <c r="B32" s="277"/>
      <c r="C32" s="272"/>
      <c r="D32" s="318"/>
      <c r="E32" s="408"/>
    </row>
    <row r="33" s="1" customFormat="1" ht="12.75" spans="1:5">
      <c r="A33" s="105" t="s">
        <v>111</v>
      </c>
      <c r="B33" s="277"/>
      <c r="C33" s="272"/>
      <c r="D33" s="318"/>
      <c r="E33" s="408"/>
    </row>
    <row r="34" s="1" customFormat="1" ht="12.75" spans="1:5">
      <c r="A34" s="99"/>
      <c r="B34" s="117" t="s">
        <v>112</v>
      </c>
      <c r="C34" s="315"/>
      <c r="D34" s="315"/>
      <c r="E34" s="409">
        <f>SUM(E20:E25)</f>
        <v>0</v>
      </c>
    </row>
    <row r="35" spans="3:5">
      <c r="C35" s="286"/>
      <c r="D35" s="286"/>
      <c r="E35" s="286"/>
    </row>
    <row r="36" spans="3:5">
      <c r="C36" s="286"/>
      <c r="D36" s="286"/>
      <c r="E36" s="286"/>
    </row>
    <row r="37" s="1" customFormat="1" ht="12.75" spans="1:5">
      <c r="A37" s="111" t="s">
        <v>113</v>
      </c>
      <c r="B37" s="111"/>
      <c r="C37" s="111"/>
      <c r="D37" s="111"/>
      <c r="E37" s="111"/>
    </row>
    <row r="38" s="1" customFormat="1" ht="25.5" spans="3:5">
      <c r="C38" s="98" t="s">
        <v>51</v>
      </c>
      <c r="D38" s="135"/>
      <c r="E38" s="202" t="s">
        <v>114</v>
      </c>
    </row>
    <row r="39" s="1" customFormat="1" ht="25.5" spans="1:5">
      <c r="A39" s="134" t="s">
        <v>115</v>
      </c>
      <c r="B39" s="98" t="s">
        <v>116</v>
      </c>
      <c r="C39" s="287" t="s">
        <v>87</v>
      </c>
      <c r="D39" s="318"/>
      <c r="E39" s="410"/>
    </row>
    <row r="40" s="1" customFormat="1" ht="12.75" spans="1:5">
      <c r="A40" s="134" t="s">
        <v>117</v>
      </c>
      <c r="B40" s="98" t="s">
        <v>118</v>
      </c>
      <c r="C40" s="272"/>
      <c r="D40" s="318"/>
      <c r="E40" s="411">
        <v>2</v>
      </c>
    </row>
    <row r="41" s="1" customFormat="1" ht="12.75" spans="1:5">
      <c r="A41" s="134" t="s">
        <v>119</v>
      </c>
      <c r="B41" s="98" t="s">
        <v>120</v>
      </c>
      <c r="C41" s="272" t="s">
        <v>121</v>
      </c>
      <c r="D41" s="318"/>
      <c r="E41" s="411">
        <v>26</v>
      </c>
    </row>
    <row r="42" s="1" customFormat="1" ht="12.75" spans="1:5">
      <c r="A42" s="134" t="s">
        <v>122</v>
      </c>
      <c r="B42" s="98" t="s">
        <v>123</v>
      </c>
      <c r="C42" s="98" t="s">
        <v>124</v>
      </c>
      <c r="D42" s="318"/>
      <c r="E42" s="412">
        <f>E40*E41</f>
        <v>52</v>
      </c>
    </row>
    <row r="43" s="1" customFormat="1" ht="12.75" spans="1:5">
      <c r="A43" s="134" t="s">
        <v>125</v>
      </c>
      <c r="B43" s="98" t="s">
        <v>126</v>
      </c>
      <c r="C43" s="98" t="s">
        <v>127</v>
      </c>
      <c r="D43" s="318"/>
      <c r="E43" s="343">
        <f>E39*E42</f>
        <v>0</v>
      </c>
    </row>
    <row r="44" s="1" customFormat="1" ht="25.5" spans="1:5">
      <c r="A44" s="134" t="s">
        <v>128</v>
      </c>
      <c r="B44" s="171" t="s">
        <v>129</v>
      </c>
      <c r="C44" s="174" t="s">
        <v>130</v>
      </c>
      <c r="D44" s="318"/>
      <c r="E44" s="413">
        <f>ROUNDDOWN('Superv Modulo 1 - Remuneração'!$E$20*6/100,2)</f>
        <v>0</v>
      </c>
    </row>
    <row r="45" s="1" customFormat="1" ht="12.75" spans="1:5">
      <c r="A45" s="99"/>
      <c r="B45" s="117" t="s">
        <v>131</v>
      </c>
      <c r="C45" s="98" t="s">
        <v>132</v>
      </c>
      <c r="D45" s="318"/>
      <c r="E45" s="414">
        <f>E43-E44</f>
        <v>0</v>
      </c>
    </row>
    <row r="46" spans="3:5">
      <c r="C46" s="286"/>
      <c r="D46" s="286"/>
      <c r="E46" s="286"/>
    </row>
    <row r="47" spans="1:5">
      <c r="A47" s="51" t="s">
        <v>133</v>
      </c>
      <c r="C47" s="286"/>
      <c r="D47" s="286"/>
      <c r="E47" s="286"/>
    </row>
    <row r="48" ht="31.5" customHeight="1" spans="1:5">
      <c r="A48" s="326" t="s">
        <v>134</v>
      </c>
      <c r="B48" s="326"/>
      <c r="C48" s="326"/>
      <c r="D48" s="326"/>
      <c r="E48" s="326"/>
    </row>
    <row r="49" ht="43.5" customHeight="1" spans="1:5">
      <c r="A49" s="327" t="s">
        <v>135</v>
      </c>
      <c r="B49" s="327"/>
      <c r="C49" s="327"/>
      <c r="D49" s="327"/>
      <c r="E49" s="327"/>
    </row>
  </sheetData>
  <sheetProtection password="8B6C" sheet="1" objects="1"/>
  <mergeCells count="13"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  <mergeCell ref="A48:E48"/>
    <mergeCell ref="A49:E49"/>
  </mergeCells>
  <pageMargins left="0.511811024" right="0.511811024" top="0.787401575" bottom="0.787401575" header="0.31496062" footer="0.31496062"/>
  <pageSetup paperSize="9" orientation="portrait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9"/>
  <sheetViews>
    <sheetView zoomScale="90" zoomScaleNormal="90" topLeftCell="A8" workbookViewId="0">
      <selection activeCell="I26" sqref="I26"/>
    </sheetView>
  </sheetViews>
  <sheetFormatPr defaultColWidth="9" defaultRowHeight="15" outlineLevelCol="6"/>
  <cols>
    <col min="1" max="1" width="9.14285714285714" style="2"/>
    <col min="2" max="2" width="52.8571428571429" style="2" customWidth="1"/>
    <col min="3" max="3" width="52.4285714285714" style="2" customWidth="1"/>
    <col min="4" max="5" width="15.7142857142857" style="2" customWidth="1"/>
    <col min="6" max="6" width="19.7142857142857" style="2" customWidth="1"/>
    <col min="7" max="16384" width="9.14285714285714" style="2"/>
  </cols>
  <sheetData>
    <row r="1" ht="15.75" spans="1:5">
      <c r="A1" s="3" t="s">
        <v>136</v>
      </c>
      <c r="B1" s="3"/>
      <c r="C1" s="4"/>
      <c r="D1" s="4"/>
      <c r="E1" s="4"/>
    </row>
    <row r="3" s="1" customFormat="1" customHeight="1" spans="1:5">
      <c r="A3" s="1" t="s">
        <v>30</v>
      </c>
      <c r="C3" s="93" t="str">
        <f>'Superv Id Contratação'!B3</f>
        <v>TRIBUNAL REGIONAL ELEITORAL DE MATO GROSSO DO SUL</v>
      </c>
      <c r="D3" s="93"/>
      <c r="E3" s="93"/>
    </row>
    <row r="4" s="1" customFormat="1" customHeight="1" spans="1:5">
      <c r="A4" s="1" t="s">
        <v>32</v>
      </c>
      <c r="C4" s="93" t="str">
        <f>IF('Superv Id Contratação'!B4="","",'Superv Id Contratação'!B4)</f>
        <v>SEI 0006926-11.2023.6.12.8000  (Pregão 19/2024)</v>
      </c>
      <c r="D4" s="93"/>
      <c r="E4" s="93"/>
    </row>
    <row r="5" s="1" customFormat="1" customHeight="1" spans="1:5">
      <c r="A5" s="1" t="s">
        <v>34</v>
      </c>
      <c r="C5" s="94">
        <f>IF('Superv Id Contratação'!B5="","",'Superv Id Contratação'!B5)</f>
        <v>45428</v>
      </c>
      <c r="D5" s="94"/>
      <c r="E5" s="94"/>
    </row>
    <row r="6" s="1" customFormat="1" ht="7.5" customHeight="1" spans="3:5">
      <c r="C6" s="16"/>
      <c r="D6" s="16"/>
      <c r="E6" s="16"/>
    </row>
    <row r="7" s="1" customFormat="1" customHeight="1" spans="1:5">
      <c r="A7" s="1" t="s">
        <v>47</v>
      </c>
      <c r="C7" s="93" t="str">
        <f>IF('A - Identificação da empresa'!B4="","",'A - Identificação da empresa'!B4)</f>
        <v/>
      </c>
      <c r="D7" s="93"/>
      <c r="E7" s="93"/>
    </row>
    <row r="8" s="1" customFormat="1" customHeight="1" spans="1:5">
      <c r="A8" s="1" t="s">
        <v>4</v>
      </c>
      <c r="C8" s="93" t="str">
        <f>IF('A - Identificação da empresa'!B6="","",'A - Identificação da empresa'!B6)</f>
        <v/>
      </c>
      <c r="D8" s="93"/>
      <c r="E8" s="93"/>
    </row>
    <row r="9" s="1" customFormat="1" ht="7.5" customHeight="1" spans="3:5">
      <c r="C9" s="16"/>
      <c r="D9" s="16"/>
      <c r="E9" s="16"/>
    </row>
    <row r="10" s="1" customFormat="1" customHeight="1" spans="1:5">
      <c r="A10" s="1" t="s">
        <v>35</v>
      </c>
      <c r="C10" s="93" t="str">
        <f>IF('Superv Id Contratação'!B7="","",'Superv Id Contratação'!B7)</f>
        <v>Supervisores de Auxiliar de apoio às Eleições</v>
      </c>
      <c r="D10" s="93"/>
      <c r="E10" s="93"/>
    </row>
    <row r="11" s="1" customFormat="1" customHeight="1" spans="1:5">
      <c r="A11" s="1" t="s">
        <v>48</v>
      </c>
      <c r="C11" s="93" t="str">
        <f>IF('Superv Id Contratação'!B8="","",'Superv Id Contratação'!B8)</f>
        <v>Supervisor Operacional II (STEAC)</v>
      </c>
      <c r="D11" s="93"/>
      <c r="E11" s="93"/>
    </row>
    <row r="12" s="1" customFormat="1" customHeight="1" spans="1:5">
      <c r="A12" s="1" t="s">
        <v>39</v>
      </c>
      <c r="C12" s="95" t="str">
        <f>IF('Superv Id Contratação'!B9="","",'Superv Id Contratação'!B9)</f>
        <v>44 horas</v>
      </c>
      <c r="D12" s="9" t="s">
        <v>49</v>
      </c>
      <c r="E12" s="93">
        <f>IF('Superv Id Contratação'!E9="","",'Superv Id Contratação'!E9)</f>
        <v>2</v>
      </c>
    </row>
    <row r="13" s="1" customFormat="1" customHeight="1" spans="1:5">
      <c r="A13" s="1" t="s">
        <v>42</v>
      </c>
      <c r="C13" s="93" t="str">
        <f>IF('Superv Id Contratação'!B10="","",'Superv Id Contratação'!B10)</f>
        <v>Unidades da Justiça Eleitoral de Mato Grosso do Sul</v>
      </c>
      <c r="D13" s="93"/>
      <c r="E13" s="93"/>
    </row>
    <row r="14" s="1" customFormat="1" ht="23" customHeight="1" spans="1:5">
      <c r="A14" s="1" t="s">
        <v>44</v>
      </c>
      <c r="C14" s="381" t="str">
        <f>IF('Superv Id Contratação'!B11="","",'Superv Id Contratação'!B11)</f>
        <v/>
      </c>
      <c r="D14" s="381"/>
      <c r="E14" s="381"/>
    </row>
    <row r="15" s="1" customFormat="1" customHeight="1" spans="1:5">
      <c r="A15" s="1" t="s">
        <v>37</v>
      </c>
      <c r="C15" s="93" t="str">
        <f>C11</f>
        <v>Supervisor Operacional II (STEAC)</v>
      </c>
      <c r="D15" s="93"/>
      <c r="E15" s="93"/>
    </row>
    <row r="16" s="1" customFormat="1" customHeight="1" spans="1:5">
      <c r="A16" s="1" t="s">
        <v>45</v>
      </c>
      <c r="C16" s="94" t="str">
        <f>IF('Superv Id Contratação'!B12="","",'Superv Id Contratação'!B12)</f>
        <v/>
      </c>
      <c r="D16" s="94"/>
      <c r="E16" s="94"/>
    </row>
    <row r="17" s="1" customFormat="1" ht="12.75" spans="3:5">
      <c r="C17" s="96"/>
      <c r="D17" s="96"/>
      <c r="E17" s="96"/>
    </row>
    <row r="18" s="1" customFormat="1" ht="12.75" spans="1:5">
      <c r="A18" s="97" t="s">
        <v>137</v>
      </c>
      <c r="B18" s="97"/>
      <c r="C18" s="97"/>
      <c r="D18" s="97"/>
      <c r="E18" s="97"/>
    </row>
    <row r="19" s="1" customFormat="1" ht="12.75"/>
    <row r="20" s="1" customFormat="1" ht="12.75" spans="1:5">
      <c r="A20" s="111" t="s">
        <v>138</v>
      </c>
      <c r="B20" s="111"/>
      <c r="C20" s="98" t="s">
        <v>51</v>
      </c>
      <c r="D20" s="42" t="s">
        <v>139</v>
      </c>
      <c r="E20" s="42" t="s">
        <v>52</v>
      </c>
    </row>
    <row r="21" s="1" customFormat="1" ht="12.75" spans="1:5">
      <c r="A21" s="98" t="s">
        <v>140</v>
      </c>
      <c r="B21" s="98" t="s">
        <v>141</v>
      </c>
      <c r="C21" s="272" t="s">
        <v>142</v>
      </c>
      <c r="D21" s="387">
        <v>0</v>
      </c>
      <c r="E21" s="388">
        <f>ROUNDUP('Superv Modulo 1 - Remuneração'!$E$37*D21,2)</f>
        <v>0</v>
      </c>
    </row>
    <row r="22" s="1" customFormat="1" ht="12.75" spans="1:5">
      <c r="A22" s="98" t="s">
        <v>143</v>
      </c>
      <c r="B22" s="98" t="s">
        <v>144</v>
      </c>
      <c r="C22" s="272" t="s">
        <v>145</v>
      </c>
      <c r="D22" s="389">
        <v>0.08</v>
      </c>
      <c r="E22" s="388">
        <f>ROUNDUP('Superv Modulo 1 - Remuneração'!$E$37*D22,2)</f>
        <v>0</v>
      </c>
    </row>
    <row r="23" s="1" customFormat="1" ht="12.75" spans="1:7">
      <c r="A23" s="98" t="s">
        <v>146</v>
      </c>
      <c r="B23" s="98" t="s">
        <v>147</v>
      </c>
      <c r="C23" s="272" t="s">
        <v>148</v>
      </c>
      <c r="D23" s="389">
        <v>0.015</v>
      </c>
      <c r="E23" s="388">
        <f>ROUNDUP('Superv Modulo 1 - Remuneração'!$E$37*D23,2)</f>
        <v>0</v>
      </c>
      <c r="G23" s="390"/>
    </row>
    <row r="24" s="1" customFormat="1" ht="12.75" spans="1:5">
      <c r="A24" s="98" t="s">
        <v>149</v>
      </c>
      <c r="B24" s="98" t="s">
        <v>150</v>
      </c>
      <c r="C24" s="272" t="s">
        <v>148</v>
      </c>
      <c r="D24" s="389">
        <v>0.01</v>
      </c>
      <c r="E24" s="388">
        <f>ROUNDUP('Superv Modulo 1 - Remuneração'!$E$37*D24,2)</f>
        <v>0</v>
      </c>
    </row>
    <row r="25" s="1" customFormat="1" ht="12.75" spans="1:5">
      <c r="A25" s="98" t="s">
        <v>151</v>
      </c>
      <c r="B25" s="98" t="s">
        <v>152</v>
      </c>
      <c r="C25" s="272" t="s">
        <v>148</v>
      </c>
      <c r="D25" s="389">
        <v>0.002</v>
      </c>
      <c r="E25" s="388">
        <f>ROUNDUP('Superv Modulo 1 - Remuneração'!$E$37*D25,2)</f>
        <v>0</v>
      </c>
    </row>
    <row r="26" s="1" customFormat="1" ht="12.75" spans="1:5">
      <c r="A26" s="98" t="s">
        <v>153</v>
      </c>
      <c r="B26" s="98" t="s">
        <v>154</v>
      </c>
      <c r="C26" s="272" t="s">
        <v>148</v>
      </c>
      <c r="D26" s="389">
        <v>0.006</v>
      </c>
      <c r="E26" s="388">
        <f>ROUNDUP('Superv Modulo 1 - Remuneração'!$E$37*D26,2)</f>
        <v>0</v>
      </c>
    </row>
    <row r="27" s="1" customFormat="1" ht="12.75" spans="1:5">
      <c r="A27" s="98" t="s">
        <v>155</v>
      </c>
      <c r="B27" s="98" t="s">
        <v>156</v>
      </c>
      <c r="C27" s="272" t="s">
        <v>148</v>
      </c>
      <c r="D27" s="389">
        <v>0.025</v>
      </c>
      <c r="E27" s="388">
        <f>ROUNDUP('Superv Modulo 1 - Remuneração'!$E$37*D27,2)</f>
        <v>0</v>
      </c>
    </row>
    <row r="28" s="1" customFormat="1" ht="12.75" spans="1:5">
      <c r="A28" s="98" t="s">
        <v>157</v>
      </c>
      <c r="B28" s="98" t="s">
        <v>158</v>
      </c>
      <c r="C28" s="272" t="s">
        <v>159</v>
      </c>
      <c r="D28" s="391">
        <v>0</v>
      </c>
      <c r="E28" s="388">
        <f>ROUNDUP('Superv Modulo 1 - Remuneração'!$E$37*D28,2)</f>
        <v>0</v>
      </c>
    </row>
    <row r="29" s="1" customFormat="1" ht="12.75" spans="1:5">
      <c r="A29" s="98" t="s">
        <v>160</v>
      </c>
      <c r="B29" s="98" t="s">
        <v>70</v>
      </c>
      <c r="C29" s="262" t="s">
        <v>161</v>
      </c>
      <c r="D29" s="389">
        <f>SUM(D30:D35)</f>
        <v>0</v>
      </c>
      <c r="E29" s="388">
        <f>SUM(E30:E35)</f>
        <v>0</v>
      </c>
    </row>
    <row r="30" s="1" customFormat="1" ht="12.75" spans="1:5">
      <c r="A30" s="105" t="s">
        <v>162</v>
      </c>
      <c r="B30" s="277"/>
      <c r="C30" s="272"/>
      <c r="D30" s="391">
        <v>0</v>
      </c>
      <c r="E30" s="388">
        <f>ROUNDUP('Superv Modulo 1 - Remuneração'!$E$37*D30,2)</f>
        <v>0</v>
      </c>
    </row>
    <row r="31" s="1" customFormat="1" ht="12.75" spans="1:5">
      <c r="A31" s="105" t="s">
        <v>163</v>
      </c>
      <c r="B31" s="277"/>
      <c r="C31" s="272"/>
      <c r="D31" s="391">
        <v>0</v>
      </c>
      <c r="E31" s="388">
        <f>ROUNDUP('Superv Modulo 1 - Remuneração'!$E$37*D31,2)</f>
        <v>0</v>
      </c>
    </row>
    <row r="32" s="1" customFormat="1" ht="12.75" spans="1:5">
      <c r="A32" s="105" t="s">
        <v>164</v>
      </c>
      <c r="B32" s="277"/>
      <c r="C32" s="272"/>
      <c r="D32" s="391">
        <v>0</v>
      </c>
      <c r="E32" s="388">
        <f>ROUNDUP('Superv Modulo 1 - Remuneração'!$E$37*D32,2)</f>
        <v>0</v>
      </c>
    </row>
    <row r="33" s="1" customFormat="1" ht="12.75" spans="1:5">
      <c r="A33" s="105" t="s">
        <v>165</v>
      </c>
      <c r="B33" s="277"/>
      <c r="C33" s="272"/>
      <c r="D33" s="391">
        <v>0</v>
      </c>
      <c r="E33" s="388">
        <f>ROUNDUP('Superv Modulo 1 - Remuneração'!$E$37*D33,2)</f>
        <v>0</v>
      </c>
    </row>
    <row r="34" s="1" customFormat="1" ht="12.75" spans="1:5">
      <c r="A34" s="105" t="s">
        <v>166</v>
      </c>
      <c r="B34" s="277"/>
      <c r="C34" s="272"/>
      <c r="D34" s="391">
        <v>0</v>
      </c>
      <c r="E34" s="388">
        <f>ROUNDUP('Superv Modulo 1 - Remuneração'!$E$37*D34,2)</f>
        <v>0</v>
      </c>
    </row>
    <row r="35" s="1" customFormat="1" ht="13.5" spans="1:5">
      <c r="A35" s="116" t="s">
        <v>167</v>
      </c>
      <c r="B35" s="278"/>
      <c r="C35" s="279"/>
      <c r="D35" s="392">
        <v>0</v>
      </c>
      <c r="E35" s="388">
        <f>ROUNDUP('Superv Modulo 1 - Remuneração'!$E$37*D35,2)</f>
        <v>0</v>
      </c>
    </row>
    <row r="36" s="1" customFormat="1" ht="13.5" spans="1:5">
      <c r="A36" s="281"/>
      <c r="B36" s="282" t="s">
        <v>168</v>
      </c>
      <c r="C36" s="283"/>
      <c r="D36" s="393">
        <f>SUM(D21:D29)</f>
        <v>0.138</v>
      </c>
      <c r="E36" s="394">
        <f>SUM(E21:E29)</f>
        <v>0</v>
      </c>
    </row>
    <row r="37" spans="3:5">
      <c r="C37" s="286"/>
      <c r="D37" s="286"/>
      <c r="E37" s="286"/>
    </row>
    <row r="38" s="1" customFormat="1" ht="12.75" spans="1:5">
      <c r="A38" s="111" t="s">
        <v>169</v>
      </c>
      <c r="B38" s="119"/>
      <c r="C38" s="120" t="s">
        <v>51</v>
      </c>
      <c r="D38" s="121" t="s">
        <v>139</v>
      </c>
      <c r="E38" s="39" t="s">
        <v>52</v>
      </c>
    </row>
    <row r="39" s="1" customFormat="1" ht="12.75" spans="1:5">
      <c r="A39" s="98" t="s">
        <v>170</v>
      </c>
      <c r="B39" s="98" t="s">
        <v>171</v>
      </c>
      <c r="C39" s="287" t="s">
        <v>172</v>
      </c>
      <c r="D39" s="395"/>
      <c r="E39" s="388">
        <f>ROUNDUP('Superv Modulo 1 - Remuneração'!$E$37*D39,2)</f>
        <v>0</v>
      </c>
    </row>
    <row r="40" s="1" customFormat="1" ht="12.75" spans="1:5">
      <c r="A40" s="98" t="s">
        <v>173</v>
      </c>
      <c r="B40" s="98" t="s">
        <v>174</v>
      </c>
      <c r="C40" s="287" t="s">
        <v>175</v>
      </c>
      <c r="D40" s="395"/>
      <c r="E40" s="388">
        <f>ROUNDUP('Superv Modulo 1 - Remuneração'!$E$37*D40,2)</f>
        <v>0</v>
      </c>
    </row>
    <row r="41" s="1" customFormat="1" ht="12.75" spans="1:5">
      <c r="A41" s="99"/>
      <c r="B41" s="117" t="s">
        <v>176</v>
      </c>
      <c r="C41" s="262" t="s">
        <v>177</v>
      </c>
      <c r="D41" s="389">
        <f>SUM(D39:D40)</f>
        <v>0</v>
      </c>
      <c r="E41" s="396">
        <f>SUM(E39:E40)</f>
        <v>0</v>
      </c>
    </row>
    <row r="42" s="1" customFormat="1" ht="26.25" spans="1:5">
      <c r="A42" s="120" t="s">
        <v>178</v>
      </c>
      <c r="B42" s="290" t="s">
        <v>179</v>
      </c>
      <c r="C42" s="291" t="s">
        <v>180</v>
      </c>
      <c r="D42" s="397">
        <f>ROUNDUP(D41*$D$36,5)</f>
        <v>0</v>
      </c>
      <c r="E42" s="388">
        <f>ROUNDUP('Superv Modulo 1 - Remuneração'!$E$37*D42,2)</f>
        <v>0</v>
      </c>
    </row>
    <row r="43" s="1" customFormat="1" ht="13.5" spans="1:5">
      <c r="A43" s="281"/>
      <c r="B43" s="282" t="s">
        <v>181</v>
      </c>
      <c r="C43" s="283"/>
      <c r="D43" s="393">
        <f>SUM(D41:D42)</f>
        <v>0</v>
      </c>
      <c r="E43" s="394">
        <f>SUM(E41:E42)</f>
        <v>0</v>
      </c>
    </row>
    <row r="44" s="1" customFormat="1" ht="12.75"/>
    <row r="45" s="1" customFormat="1" ht="12.75" spans="1:5">
      <c r="A45" s="111" t="s">
        <v>182</v>
      </c>
      <c r="B45" s="111"/>
      <c r="C45" s="120" t="s">
        <v>51</v>
      </c>
      <c r="D45" s="121" t="s">
        <v>139</v>
      </c>
      <c r="E45" s="39" t="s">
        <v>52</v>
      </c>
    </row>
    <row r="46" s="1" customFormat="1" ht="12.75" spans="1:5">
      <c r="A46" s="98" t="s">
        <v>183</v>
      </c>
      <c r="B46" s="98" t="s">
        <v>184</v>
      </c>
      <c r="C46" s="287" t="s">
        <v>185</v>
      </c>
      <c r="D46" s="395"/>
      <c r="E46" s="388">
        <f>ROUNDUP('Superv Modulo 1 - Remuneração'!$E$37*D46,2)</f>
        <v>0</v>
      </c>
    </row>
    <row r="47" s="1" customFormat="1" ht="12.75" spans="1:5">
      <c r="A47" s="98" t="s">
        <v>186</v>
      </c>
      <c r="B47" s="98" t="s">
        <v>187</v>
      </c>
      <c r="C47" s="287" t="s">
        <v>188</v>
      </c>
      <c r="D47" s="395"/>
      <c r="E47" s="388">
        <f>ROUNDUP('Superv Modulo 1 - Remuneração'!$E$37*D47,2)</f>
        <v>0</v>
      </c>
    </row>
    <row r="48" s="1" customFormat="1" ht="12.75" spans="1:5">
      <c r="A48" s="98" t="s">
        <v>189</v>
      </c>
      <c r="B48" s="98" t="s">
        <v>190</v>
      </c>
      <c r="C48" s="287" t="s">
        <v>191</v>
      </c>
      <c r="D48" s="395"/>
      <c r="E48" s="388">
        <f>ROUNDUP('Superv Modulo 1 - Remuneração'!$E$37*D48,2)</f>
        <v>0</v>
      </c>
    </row>
    <row r="49" s="1" customFormat="1" ht="12.75" spans="1:5">
      <c r="A49" s="98" t="s">
        <v>192</v>
      </c>
      <c r="B49" s="98" t="s">
        <v>193</v>
      </c>
      <c r="C49" s="287" t="s">
        <v>194</v>
      </c>
      <c r="D49" s="395"/>
      <c r="E49" s="388">
        <f>ROUNDUP('Superv Modulo 1 - Remuneração'!$E$37*D49,2)</f>
        <v>0</v>
      </c>
    </row>
    <row r="50" s="1" customFormat="1" ht="12.75" spans="1:5">
      <c r="A50" s="98" t="s">
        <v>195</v>
      </c>
      <c r="B50" s="98" t="s">
        <v>196</v>
      </c>
      <c r="C50" s="287" t="s">
        <v>197</v>
      </c>
      <c r="D50" s="395"/>
      <c r="E50" s="388">
        <f>ROUNDUP('Superv Modulo 1 - Remuneração'!$E$37*D50,2)</f>
        <v>0</v>
      </c>
    </row>
    <row r="51" s="1" customFormat="1" ht="12.75" spans="1:5">
      <c r="A51" s="98" t="s">
        <v>198</v>
      </c>
      <c r="B51" s="98" t="s">
        <v>199</v>
      </c>
      <c r="C51" s="287" t="s">
        <v>200</v>
      </c>
      <c r="D51" s="395"/>
      <c r="E51" s="388">
        <f>ROUNDUP('Superv Modulo 1 - Remuneração'!$E$37*D51,2)</f>
        <v>0</v>
      </c>
    </row>
    <row r="52" s="1" customFormat="1" ht="12.75" spans="1:5">
      <c r="A52" s="98" t="s">
        <v>201</v>
      </c>
      <c r="B52" s="98" t="s">
        <v>70</v>
      </c>
      <c r="C52" s="262" t="s">
        <v>202</v>
      </c>
      <c r="D52" s="398"/>
      <c r="E52" s="388">
        <f>SUM(E53:E58)</f>
        <v>0</v>
      </c>
    </row>
    <row r="53" s="1" customFormat="1" ht="12.75" spans="1:5">
      <c r="A53" s="105" t="s">
        <v>203</v>
      </c>
      <c r="B53" s="277"/>
      <c r="C53" s="272"/>
      <c r="D53" s="391">
        <v>0</v>
      </c>
      <c r="E53" s="388">
        <f>ROUNDUP('Superv Modulo 1 - Remuneração'!$E$37*D53,2)</f>
        <v>0</v>
      </c>
    </row>
    <row r="54" s="1" customFormat="1" ht="12.75" spans="1:5">
      <c r="A54" s="105" t="s">
        <v>204</v>
      </c>
      <c r="B54" s="277"/>
      <c r="C54" s="272"/>
      <c r="D54" s="391">
        <v>0</v>
      </c>
      <c r="E54" s="388">
        <f>ROUNDUP('Superv Modulo 1 - Remuneração'!$E$37*D54,2)</f>
        <v>0</v>
      </c>
    </row>
    <row r="55" s="1" customFormat="1" ht="12.75" spans="1:5">
      <c r="A55" s="105" t="s">
        <v>205</v>
      </c>
      <c r="B55" s="277"/>
      <c r="C55" s="272"/>
      <c r="D55" s="391">
        <v>0</v>
      </c>
      <c r="E55" s="388">
        <f>ROUNDUP('Superv Modulo 1 - Remuneração'!$E$37*D55,2)</f>
        <v>0</v>
      </c>
    </row>
    <row r="56" s="1" customFormat="1" ht="12.75" spans="1:5">
      <c r="A56" s="105" t="s">
        <v>206</v>
      </c>
      <c r="B56" s="277"/>
      <c r="C56" s="272"/>
      <c r="D56" s="391">
        <v>0</v>
      </c>
      <c r="E56" s="388">
        <f>ROUNDUP('Superv Modulo 1 - Remuneração'!$E$37*D56,2)</f>
        <v>0</v>
      </c>
    </row>
    <row r="57" s="1" customFormat="1" ht="12.75" spans="1:5">
      <c r="A57" s="105" t="s">
        <v>207</v>
      </c>
      <c r="B57" s="277"/>
      <c r="C57" s="272"/>
      <c r="D57" s="391">
        <v>0</v>
      </c>
      <c r="E57" s="388">
        <f>ROUNDUP('Superv Modulo 1 - Remuneração'!$E$37*D57,2)</f>
        <v>0</v>
      </c>
    </row>
    <row r="58" s="1" customFormat="1" ht="12.75" spans="1:5">
      <c r="A58" s="116" t="s">
        <v>208</v>
      </c>
      <c r="B58" s="278"/>
      <c r="C58" s="279"/>
      <c r="D58" s="391">
        <v>0</v>
      </c>
      <c r="E58" s="388">
        <f>ROUNDUP('Superv Modulo 1 - Remuneração'!$E$37*D58,2)</f>
        <v>0</v>
      </c>
    </row>
    <row r="59" s="1" customFormat="1" ht="12.75" spans="1:5">
      <c r="A59" s="99"/>
      <c r="B59" s="117" t="s">
        <v>176</v>
      </c>
      <c r="C59" s="262" t="s">
        <v>209</v>
      </c>
      <c r="D59" s="398">
        <f>SUM(D46:D52)</f>
        <v>0</v>
      </c>
      <c r="E59" s="399">
        <f>SUM(E46:E52)</f>
        <v>0</v>
      </c>
    </row>
    <row r="60" s="1" customFormat="1" ht="26.25" spans="1:5">
      <c r="A60" s="120" t="s">
        <v>210</v>
      </c>
      <c r="B60" s="290" t="s">
        <v>211</v>
      </c>
      <c r="C60" s="291" t="s">
        <v>180</v>
      </c>
      <c r="D60" s="397">
        <f>ROUNDUP(D59*$D$36,5)</f>
        <v>0</v>
      </c>
      <c r="E60" s="388">
        <f>ROUNDUP('Superv Modulo 1 - Remuneração'!$E$37*D60,2)</f>
        <v>0</v>
      </c>
    </row>
    <row r="61" s="1" customFormat="1" ht="13.5" spans="1:5">
      <c r="A61" s="281"/>
      <c r="B61" s="282" t="s">
        <v>212</v>
      </c>
      <c r="C61" s="296"/>
      <c r="D61" s="393">
        <f>SUM(D59:D60)</f>
        <v>0</v>
      </c>
      <c r="E61" s="400">
        <f>SUM(E59:E60)</f>
        <v>0</v>
      </c>
    </row>
    <row r="62" s="1" customFormat="1" ht="12.75" spans="2:5">
      <c r="B62" s="7"/>
      <c r="C62" s="133"/>
      <c r="D62" s="133"/>
      <c r="E62" s="133"/>
    </row>
    <row r="63" s="1" customFormat="1" ht="12.75" spans="1:5">
      <c r="A63" s="111" t="s">
        <v>213</v>
      </c>
      <c r="B63" s="119"/>
      <c r="C63" s="120" t="s">
        <v>51</v>
      </c>
      <c r="D63" s="121" t="s">
        <v>139</v>
      </c>
      <c r="E63" s="39" t="s">
        <v>52</v>
      </c>
    </row>
    <row r="64" s="1" customFormat="1" ht="12.75" spans="1:5">
      <c r="A64" s="98" t="s">
        <v>214</v>
      </c>
      <c r="B64" s="98" t="s">
        <v>215</v>
      </c>
      <c r="C64" s="287" t="s">
        <v>216</v>
      </c>
      <c r="D64" s="401">
        <v>0.0042</v>
      </c>
      <c r="E64" s="388">
        <f>ROUNDUP('Superv Modulo 1 - Remuneração'!$E$37*D64,2)</f>
        <v>0</v>
      </c>
    </row>
    <row r="65" s="1" customFormat="1" ht="25.5" spans="1:5">
      <c r="A65" s="98" t="s">
        <v>217</v>
      </c>
      <c r="B65" s="134" t="s">
        <v>218</v>
      </c>
      <c r="C65" s="262" t="s">
        <v>219</v>
      </c>
      <c r="D65" s="402">
        <f>ROUNDUP(D64*$D$22,5)</f>
        <v>0.00034</v>
      </c>
      <c r="E65" s="388">
        <f>ROUNDUP('Superv Modulo 1 - Remuneração'!$E$37*D65,2)</f>
        <v>0</v>
      </c>
    </row>
    <row r="66" s="1" customFormat="1" ht="12.75" spans="1:5">
      <c r="A66" s="98" t="s">
        <v>220</v>
      </c>
      <c r="B66" s="98" t="s">
        <v>221</v>
      </c>
      <c r="C66" s="287" t="s">
        <v>222</v>
      </c>
      <c r="D66" s="401">
        <v>0.02</v>
      </c>
      <c r="E66" s="388">
        <f>ROUNDUP('Superv Modulo 1 - Remuneração'!$E$37*D66,2)</f>
        <v>0</v>
      </c>
    </row>
    <row r="67" s="1" customFormat="1" ht="12.75" spans="1:5">
      <c r="A67" s="98" t="s">
        <v>223</v>
      </c>
      <c r="B67" s="98" t="s">
        <v>224</v>
      </c>
      <c r="C67" s="287" t="s">
        <v>216</v>
      </c>
      <c r="D67" s="401">
        <v>0.0194</v>
      </c>
      <c r="E67" s="388">
        <f>ROUNDUP('Superv Modulo 1 - Remuneração'!$E$37*D67,2)</f>
        <v>0</v>
      </c>
    </row>
    <row r="68" s="1" customFormat="1" ht="25.5" spans="1:5">
      <c r="A68" s="98" t="s">
        <v>225</v>
      </c>
      <c r="B68" s="98" t="s">
        <v>226</v>
      </c>
      <c r="C68" s="262" t="s">
        <v>227</v>
      </c>
      <c r="D68" s="398">
        <f>ROUNDUP(D67*$D$36,5)</f>
        <v>0.00268</v>
      </c>
      <c r="E68" s="388">
        <f>ROUNDUP('Superv Modulo 1 - Remuneração'!$E$37*D68,2)</f>
        <v>0</v>
      </c>
    </row>
    <row r="69" s="1" customFormat="1" ht="12.75" spans="1:5">
      <c r="A69" s="98" t="s">
        <v>228</v>
      </c>
      <c r="B69" s="98" t="s">
        <v>229</v>
      </c>
      <c r="C69" s="287" t="s">
        <v>222</v>
      </c>
      <c r="D69" s="401">
        <v>0.02</v>
      </c>
      <c r="E69" s="388">
        <f>ROUNDUP('Superv Modulo 1 - Remuneração'!$E$37*D69,2)</f>
        <v>0</v>
      </c>
    </row>
    <row r="70" s="1" customFormat="1" ht="12.75" spans="1:5">
      <c r="A70" s="98" t="s">
        <v>230</v>
      </c>
      <c r="B70" s="98" t="s">
        <v>70</v>
      </c>
      <c r="C70" s="262" t="s">
        <v>231</v>
      </c>
      <c r="D70" s="345"/>
      <c r="E70" s="388">
        <f>SUM(E71:E76)</f>
        <v>0</v>
      </c>
    </row>
    <row r="71" s="1" customFormat="1" ht="12.75" spans="1:5">
      <c r="A71" s="105" t="s">
        <v>232</v>
      </c>
      <c r="B71" s="277" t="s">
        <v>233</v>
      </c>
      <c r="C71" s="272"/>
      <c r="D71" s="391"/>
      <c r="E71" s="388">
        <f>ROUNDUP('Superv Modulo 1 - Remuneração'!$E$37*D71,2)</f>
        <v>0</v>
      </c>
    </row>
    <row r="72" s="1" customFormat="1" ht="12.75" spans="1:5">
      <c r="A72" s="105" t="s">
        <v>234</v>
      </c>
      <c r="B72" s="277"/>
      <c r="C72" s="272"/>
      <c r="D72" s="391"/>
      <c r="E72" s="388">
        <f>ROUNDUP('Superv Modulo 1 - Remuneração'!$E$37*D72,2)</f>
        <v>0</v>
      </c>
    </row>
    <row r="73" s="1" customFormat="1" ht="12.75" spans="1:5">
      <c r="A73" s="105" t="s">
        <v>235</v>
      </c>
      <c r="B73" s="277"/>
      <c r="C73" s="272"/>
      <c r="D73" s="391"/>
      <c r="E73" s="388">
        <f>ROUNDUP('Superv Modulo 1 - Remuneração'!$E$37*D73,2)</f>
        <v>0</v>
      </c>
    </row>
    <row r="74" s="1" customFormat="1" ht="12.75" spans="1:5">
      <c r="A74" s="105" t="s">
        <v>236</v>
      </c>
      <c r="B74" s="277"/>
      <c r="C74" s="272"/>
      <c r="D74" s="391"/>
      <c r="E74" s="388">
        <f>ROUNDUP('Superv Modulo 1 - Remuneração'!$E$37*D74,2)</f>
        <v>0</v>
      </c>
    </row>
    <row r="75" s="1" customFormat="1" ht="12.75" spans="1:5">
      <c r="A75" s="105" t="s">
        <v>237</v>
      </c>
      <c r="B75" s="277"/>
      <c r="C75" s="272"/>
      <c r="D75" s="391"/>
      <c r="E75" s="388">
        <f>ROUNDUP('Superv Modulo 1 - Remuneração'!$E$37*D75,2)</f>
        <v>0</v>
      </c>
    </row>
    <row r="76" s="1" customFormat="1" ht="13.5" spans="1:5">
      <c r="A76" s="116" t="s">
        <v>238</v>
      </c>
      <c r="B76" s="278"/>
      <c r="C76" s="279"/>
      <c r="D76" s="392"/>
      <c r="E76" s="388">
        <f>ROUNDUP('Superv Modulo 1 - Remuneração'!$E$37*D76,2)</f>
        <v>0</v>
      </c>
    </row>
    <row r="77" s="1" customFormat="1" ht="13.5" spans="1:5">
      <c r="A77" s="281"/>
      <c r="B77" s="282" t="s">
        <v>239</v>
      </c>
      <c r="C77" s="283"/>
      <c r="D77" s="403">
        <f>SUM(D64:D70)</f>
        <v>0.06662</v>
      </c>
      <c r="E77" s="394">
        <f>SUM(E64:E70)</f>
        <v>0</v>
      </c>
    </row>
    <row r="79" s="1" customFormat="1" ht="12.75" spans="1:5">
      <c r="A79" s="111" t="s">
        <v>240</v>
      </c>
      <c r="B79" s="111"/>
      <c r="C79" s="120" t="s">
        <v>51</v>
      </c>
      <c r="D79" s="42" t="s">
        <v>139</v>
      </c>
      <c r="E79" s="42" t="s">
        <v>52</v>
      </c>
    </row>
    <row r="80" s="1" customFormat="1" ht="12.75" spans="1:5">
      <c r="A80" s="98" t="s">
        <v>241</v>
      </c>
      <c r="B80" s="277"/>
      <c r="C80" s="272"/>
      <c r="D80" s="391">
        <v>0</v>
      </c>
      <c r="E80" s="388">
        <f>ROUNDUP('Superv Modulo 1 - Remuneração'!$E$37*D80,2)</f>
        <v>0</v>
      </c>
    </row>
    <row r="81" s="1" customFormat="1" ht="12.75" spans="1:5">
      <c r="A81" s="98" t="s">
        <v>242</v>
      </c>
      <c r="B81" s="277"/>
      <c r="C81" s="272"/>
      <c r="D81" s="391">
        <v>0</v>
      </c>
      <c r="E81" s="388">
        <f>ROUNDUP('Superv Modulo 1 - Remuneração'!$E$37*D81,2)</f>
        <v>0</v>
      </c>
    </row>
    <row r="82" s="1" customFormat="1" ht="12.75" spans="1:5">
      <c r="A82" s="98" t="s">
        <v>243</v>
      </c>
      <c r="B82" s="277"/>
      <c r="C82" s="272"/>
      <c r="D82" s="391">
        <v>0</v>
      </c>
      <c r="E82" s="388">
        <f>ROUNDUP('Superv Modulo 1 - Remuneração'!$E$37*D82,2)</f>
        <v>0</v>
      </c>
    </row>
    <row r="83" s="1" customFormat="1" ht="12.75" spans="1:5">
      <c r="A83" s="98" t="s">
        <v>244</v>
      </c>
      <c r="B83" s="277"/>
      <c r="C83" s="272"/>
      <c r="D83" s="391">
        <v>0</v>
      </c>
      <c r="E83" s="388">
        <f>ROUNDUP('Superv Modulo 1 - Remuneração'!$E$37*D83,2)</f>
        <v>0</v>
      </c>
    </row>
    <row r="84" s="1" customFormat="1" ht="12.75" spans="1:5">
      <c r="A84" s="98" t="s">
        <v>245</v>
      </c>
      <c r="B84" s="277"/>
      <c r="C84" s="272"/>
      <c r="D84" s="391">
        <v>0</v>
      </c>
      <c r="E84" s="388">
        <f>ROUNDUP('Superv Modulo 1 - Remuneração'!$E$37*D84,2)</f>
        <v>0</v>
      </c>
    </row>
    <row r="85" s="1" customFormat="1" ht="13.5" spans="1:5">
      <c r="A85" s="120" t="s">
        <v>246</v>
      </c>
      <c r="B85" s="278"/>
      <c r="C85" s="279"/>
      <c r="D85" s="392">
        <v>0</v>
      </c>
      <c r="E85" s="388">
        <f>ROUNDUP('Superv Modulo 1 - Remuneração'!$E$37*D85,2)</f>
        <v>0</v>
      </c>
    </row>
    <row r="86" s="1" customFormat="1" ht="13.5" spans="1:5">
      <c r="A86" s="281"/>
      <c r="B86" s="282" t="s">
        <v>247</v>
      </c>
      <c r="C86" s="283"/>
      <c r="D86" s="403">
        <f>SUM(D80:D85)</f>
        <v>0</v>
      </c>
      <c r="E86" s="394">
        <f>SUM(E80:E85)</f>
        <v>0</v>
      </c>
    </row>
    <row r="88" ht="15.75" spans="1:5">
      <c r="A88" s="143" t="s">
        <v>248</v>
      </c>
      <c r="B88" s="143"/>
      <c r="C88" s="143"/>
      <c r="D88" s="143"/>
      <c r="E88" s="143"/>
    </row>
    <row r="89" spans="1:5">
      <c r="A89" s="301"/>
      <c r="B89" s="302" t="str">
        <f>A20</f>
        <v>Submódulo 3.1. Encargos previdenciários e FGTS</v>
      </c>
      <c r="C89" s="303"/>
      <c r="D89" s="304">
        <f>D36</f>
        <v>0.138</v>
      </c>
      <c r="E89" s="305">
        <f>E36</f>
        <v>0</v>
      </c>
    </row>
    <row r="90" spans="1:5">
      <c r="A90" s="306"/>
      <c r="B90" s="98" t="str">
        <f>A38</f>
        <v>Submódulo 3.2.  13º Salário e Adicional de férias</v>
      </c>
      <c r="C90" s="135"/>
      <c r="D90" s="145">
        <f>D43</f>
        <v>0</v>
      </c>
      <c r="E90" s="69">
        <f>E43</f>
        <v>0</v>
      </c>
    </row>
    <row r="91" spans="1:5">
      <c r="A91" s="306"/>
      <c r="B91" s="98" t="str">
        <f>A45</f>
        <v>Submódulo 3.3. Custo de Reposição do Profissional Ausente</v>
      </c>
      <c r="C91" s="135"/>
      <c r="D91" s="145">
        <f>D61</f>
        <v>0</v>
      </c>
      <c r="E91" s="69">
        <f>E61</f>
        <v>0</v>
      </c>
    </row>
    <row r="92" spans="1:5">
      <c r="A92" s="306"/>
      <c r="B92" s="126" t="str">
        <f>A63</f>
        <v>Submódulo 3.4. Provisão para Rescisão</v>
      </c>
      <c r="C92" s="135"/>
      <c r="D92" s="145">
        <f>D77</f>
        <v>0.06662</v>
      </c>
      <c r="E92" s="69">
        <f>E77</f>
        <v>0</v>
      </c>
    </row>
    <row r="93" ht="15.75" spans="1:5">
      <c r="A93" s="306"/>
      <c r="B93" s="120" t="str">
        <f>A79</f>
        <v>Submódulo 3.5. Outros encargos sociais e trabalhistas</v>
      </c>
      <c r="C93" s="307"/>
      <c r="D93" s="308">
        <f>D86</f>
        <v>0</v>
      </c>
      <c r="E93" s="309">
        <f>E86</f>
        <v>0</v>
      </c>
    </row>
    <row r="94" ht="15.75" spans="1:5">
      <c r="A94" s="310"/>
      <c r="B94" s="311" t="s">
        <v>249</v>
      </c>
      <c r="C94" s="283"/>
      <c r="D94" s="312">
        <f>SUM(D89:D93)</f>
        <v>0.20462</v>
      </c>
      <c r="E94" s="313">
        <f>SUM(E89:E93)</f>
        <v>0</v>
      </c>
    </row>
    <row r="96" spans="1:1">
      <c r="A96" s="1" t="s">
        <v>133</v>
      </c>
    </row>
    <row r="97" ht="29.25" customHeight="1" spans="1:5">
      <c r="A97" s="239" t="s">
        <v>250</v>
      </c>
      <c r="B97" s="239"/>
      <c r="C97" s="239"/>
      <c r="D97" s="239"/>
      <c r="E97" s="239"/>
    </row>
    <row r="98" spans="1:5">
      <c r="A98" s="253" t="s">
        <v>251</v>
      </c>
      <c r="B98" s="253"/>
      <c r="C98" s="253"/>
      <c r="D98" s="253"/>
      <c r="E98" s="253"/>
    </row>
    <row r="99" ht="28.5" customHeight="1" spans="1:5">
      <c r="A99" s="239" t="s">
        <v>252</v>
      </c>
      <c r="B99" s="239"/>
      <c r="C99" s="239"/>
      <c r="D99" s="239"/>
      <c r="E99" s="239"/>
    </row>
  </sheetData>
  <sheetProtection password="8B6C" sheet="1" objects="1"/>
  <mergeCells count="14"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  <mergeCell ref="A97:E97"/>
    <mergeCell ref="A98:E98"/>
    <mergeCell ref="A99:E99"/>
  </mergeCells>
  <pageMargins left="0.511811024" right="0.511811024" top="0.787401575" bottom="0.787401575" header="0.31496062" footer="0.31496062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"/>
  <sheetViews>
    <sheetView topLeftCell="A7" workbookViewId="0">
      <selection activeCell="E29" sqref="E29"/>
    </sheetView>
  </sheetViews>
  <sheetFormatPr defaultColWidth="9" defaultRowHeight="15"/>
  <cols>
    <col min="1" max="1" width="9.14285714285714" style="2"/>
    <col min="2" max="2" width="52.8571428571429" style="2" customWidth="1"/>
    <col min="3" max="3" width="52.4285714285714" style="2" customWidth="1"/>
    <col min="4" max="5" width="15.7142857142857" style="2" customWidth="1"/>
    <col min="6" max="16384" width="9.14285714285714" style="2"/>
  </cols>
  <sheetData>
    <row r="1" ht="15.75" spans="1:5">
      <c r="A1" s="3" t="s">
        <v>253</v>
      </c>
      <c r="B1" s="3"/>
      <c r="C1" s="4"/>
      <c r="D1" s="4"/>
      <c r="E1" s="4"/>
    </row>
    <row r="3" s="1" customFormat="1" ht="12.75" spans="1:5">
      <c r="A3" s="1" t="s">
        <v>30</v>
      </c>
      <c r="C3" s="93" t="str">
        <f>'Superv Id Contratação'!B3</f>
        <v>TRIBUNAL REGIONAL ELEITORAL DE MATO GROSSO DO SUL</v>
      </c>
      <c r="D3" s="93"/>
      <c r="E3" s="93"/>
    </row>
    <row r="4" s="1" customFormat="1" ht="12.75" spans="1:5">
      <c r="A4" s="1" t="s">
        <v>32</v>
      </c>
      <c r="C4" s="93" t="str">
        <f>IF('Superv Id Contratação'!B4="","",'Superv Id Contratação'!B4)</f>
        <v>SEI 0006926-11.2023.6.12.8000  (Pregão 19/2024)</v>
      </c>
      <c r="D4" s="93"/>
      <c r="E4" s="93"/>
    </row>
    <row r="5" s="1" customFormat="1" ht="12.75" spans="1:5">
      <c r="A5" s="1" t="s">
        <v>34</v>
      </c>
      <c r="C5" s="94">
        <f>IF('Superv Id Contratação'!B5="","",'Superv Id Contratação'!B5)</f>
        <v>45428</v>
      </c>
      <c r="D5" s="94"/>
      <c r="E5" s="94"/>
    </row>
    <row r="6" s="1" customFormat="1" ht="12.75" spans="3:5">
      <c r="C6" s="16"/>
      <c r="D6" s="16"/>
      <c r="E6" s="16"/>
    </row>
    <row r="7" s="1" customFormat="1" ht="12.75" spans="1:5">
      <c r="A7" s="1" t="s">
        <v>47</v>
      </c>
      <c r="C7" s="93" t="str">
        <f>IF('A - Identificação da empresa'!B4="","",'A - Identificação da empresa'!B4)</f>
        <v/>
      </c>
      <c r="D7" s="93"/>
      <c r="E7" s="93"/>
    </row>
    <row r="8" s="1" customFormat="1" ht="12.75" spans="1:5">
      <c r="A8" s="1" t="s">
        <v>4</v>
      </c>
      <c r="C8" s="93" t="str">
        <f>IF('A - Identificação da empresa'!B6="","",'A - Identificação da empresa'!B6)</f>
        <v/>
      </c>
      <c r="D8" s="93"/>
      <c r="E8" s="93"/>
    </row>
    <row r="9" s="1" customFormat="1" ht="12.75" spans="3:5">
      <c r="C9" s="16"/>
      <c r="D9" s="16"/>
      <c r="E9" s="16"/>
    </row>
    <row r="10" s="1" customFormat="1" ht="12.75" spans="1:5">
      <c r="A10" s="1" t="s">
        <v>35</v>
      </c>
      <c r="C10" s="93" t="str">
        <f>IF('Superv Id Contratação'!B7="","",'Superv Id Contratação'!B7)</f>
        <v>Supervisores de Auxiliar de apoio às Eleições</v>
      </c>
      <c r="D10" s="93"/>
      <c r="E10" s="93"/>
    </row>
    <row r="11" s="1" customFormat="1" ht="12.75" spans="1:5">
      <c r="A11" s="1" t="s">
        <v>48</v>
      </c>
      <c r="C11" s="93" t="str">
        <f>IF('Superv Id Contratação'!B8="","",'Superv Id Contratação'!B8)</f>
        <v>Supervisor Operacional II (STEAC)</v>
      </c>
      <c r="D11" s="93"/>
      <c r="E11" s="93"/>
    </row>
    <row r="12" s="1" customFormat="1" ht="12.75" spans="1:5">
      <c r="A12" s="1" t="s">
        <v>39</v>
      </c>
      <c r="C12" s="95" t="str">
        <f>IF('Superv Id Contratação'!B9="","",'Superv Id Contratação'!B9)</f>
        <v>44 horas</v>
      </c>
      <c r="D12" s="9" t="s">
        <v>49</v>
      </c>
      <c r="E12" s="93">
        <f>IF('Superv Id Contratação'!E9="","",'Superv Id Contratação'!E9)</f>
        <v>2</v>
      </c>
    </row>
    <row r="13" s="1" customFormat="1" ht="12.75" spans="1:5">
      <c r="A13" s="1" t="s">
        <v>42</v>
      </c>
      <c r="C13" s="93" t="str">
        <f>IF('Superv Id Contratação'!B10="","",'Superv Id Contratação'!B10)</f>
        <v>Unidades da Justiça Eleitoral de Mato Grosso do Sul</v>
      </c>
      <c r="D13" s="93"/>
      <c r="E13" s="93"/>
    </row>
    <row r="14" s="1" customFormat="1" ht="24" customHeight="1" spans="1:5">
      <c r="A14" s="1" t="s">
        <v>44</v>
      </c>
      <c r="C14" s="381" t="str">
        <f>IF('Superv Id Contratação'!B11="","",'Superv Id Contratação'!B11)</f>
        <v/>
      </c>
      <c r="D14" s="381"/>
      <c r="E14" s="381"/>
    </row>
    <row r="15" s="1" customFormat="1" ht="12.75" spans="1:5">
      <c r="A15" s="1" t="s">
        <v>37</v>
      </c>
      <c r="C15" s="93" t="str">
        <f>C11</f>
        <v>Supervisor Operacional II (STEAC)</v>
      </c>
      <c r="D15" s="93"/>
      <c r="E15" s="93"/>
    </row>
    <row r="16" s="1" customFormat="1" ht="12.75" spans="1:5">
      <c r="A16" s="1" t="s">
        <v>45</v>
      </c>
      <c r="C16" s="94" t="str">
        <f>IF('Superv Id Contratação'!B12="","",'Superv Id Contratação'!B12)</f>
        <v/>
      </c>
      <c r="D16" s="94"/>
      <c r="E16" s="94"/>
    </row>
    <row r="17" s="1" customFormat="1" ht="12.75" spans="3:5">
      <c r="C17" s="96"/>
      <c r="D17" s="96"/>
      <c r="E17" s="96"/>
    </row>
    <row r="18" s="1" customFormat="1" ht="12.75" spans="1:5">
      <c r="A18" s="143" t="s">
        <v>254</v>
      </c>
      <c r="B18" s="143"/>
      <c r="C18" s="143"/>
      <c r="D18" s="143"/>
      <c r="E18" s="143"/>
    </row>
    <row r="19" s="1" customFormat="1" ht="12.75" spans="1:5">
      <c r="A19" s="144"/>
      <c r="B19" s="98" t="s">
        <v>50</v>
      </c>
      <c r="C19" s="135"/>
      <c r="D19" s="256"/>
      <c r="E19" s="162">
        <f>'Superv Modulo 1 - Remuneração'!$E$37</f>
        <v>0</v>
      </c>
    </row>
    <row r="20" s="1" customFormat="1" ht="12.75" spans="1:5">
      <c r="A20" s="144"/>
      <c r="B20" s="98" t="s">
        <v>84</v>
      </c>
      <c r="C20" s="135"/>
      <c r="D20" s="135"/>
      <c r="E20" s="162">
        <f>'Superv Modulo 2 - Beneficios'!$E$34</f>
        <v>0</v>
      </c>
    </row>
    <row r="21" s="1" customFormat="1" ht="12.75" spans="1:5">
      <c r="A21" s="144"/>
      <c r="B21" s="98" t="s">
        <v>137</v>
      </c>
      <c r="C21" s="135"/>
      <c r="D21" s="256"/>
      <c r="E21" s="162">
        <f>'Superv Modulo 3 - Encargos'!$E$94</f>
        <v>0</v>
      </c>
    </row>
    <row r="22" s="1" customFormat="1" ht="12.75" spans="1:5">
      <c r="A22" s="144"/>
      <c r="B22" s="117" t="s">
        <v>255</v>
      </c>
      <c r="C22" s="135"/>
      <c r="D22" s="258"/>
      <c r="E22" s="163">
        <f>SUM(E19:E21)</f>
        <v>0</v>
      </c>
    </row>
    <row r="23" s="1" customFormat="1" ht="12.75"/>
    <row r="24" s="1" customFormat="1" ht="12.75"/>
    <row r="25" s="1" customFormat="1" ht="12.75" spans="1:5">
      <c r="A25" s="143" t="s">
        <v>256</v>
      </c>
      <c r="B25" s="97"/>
      <c r="C25" s="97"/>
      <c r="D25" s="97"/>
      <c r="E25" s="97"/>
    </row>
    <row r="26" s="16" customFormat="1" ht="12.75" spans="1:5">
      <c r="A26" s="51"/>
      <c r="C26" s="98" t="s">
        <v>51</v>
      </c>
      <c r="D26" s="39" t="s">
        <v>139</v>
      </c>
      <c r="E26" s="39" t="s">
        <v>52</v>
      </c>
    </row>
    <row r="27" s="1" customFormat="1" ht="38.25" spans="1:5">
      <c r="A27" s="98" t="s">
        <v>257</v>
      </c>
      <c r="B27" s="98" t="s">
        <v>258</v>
      </c>
      <c r="C27" s="147" t="s">
        <v>259</v>
      </c>
      <c r="D27" s="382"/>
      <c r="E27" s="383">
        <f>ROUNDUP($E$22*(D27),2)</f>
        <v>0</v>
      </c>
    </row>
    <row r="28" s="1" customFormat="1" ht="15.75" spans="1:5">
      <c r="A28" s="135"/>
      <c r="B28" s="117" t="s">
        <v>260</v>
      </c>
      <c r="C28" s="117" t="s">
        <v>261</v>
      </c>
      <c r="D28" s="384"/>
      <c r="E28" s="348">
        <f>SUM(E22,E27)</f>
        <v>0</v>
      </c>
    </row>
    <row r="29" s="1" customFormat="1" ht="25.5" spans="1:10">
      <c r="A29" s="98" t="s">
        <v>262</v>
      </c>
      <c r="B29" s="98" t="s">
        <v>263</v>
      </c>
      <c r="C29" s="147" t="s">
        <v>264</v>
      </c>
      <c r="D29" s="382"/>
      <c r="E29" s="383">
        <f>ROUNDUP($E$28*(D29),2)</f>
        <v>0</v>
      </c>
      <c r="F29" s="149"/>
      <c r="J29" s="386"/>
    </row>
    <row r="30" s="1" customFormat="1" ht="12.75" spans="1:5">
      <c r="A30" s="99"/>
      <c r="B30" s="117" t="s">
        <v>265</v>
      </c>
      <c r="C30" s="117" t="s">
        <v>266</v>
      </c>
      <c r="D30" s="385"/>
      <c r="E30" s="347">
        <f>E27+E29</f>
        <v>0</v>
      </c>
    </row>
    <row r="31" s="1" customFormat="1" ht="12.75"/>
    <row r="32" spans="1:5">
      <c r="A32" s="1" t="s">
        <v>133</v>
      </c>
      <c r="B32" s="1"/>
      <c r="C32" s="1"/>
      <c r="D32" s="1"/>
      <c r="E32" s="1"/>
    </row>
    <row r="33" spans="1:5">
      <c r="A33" s="239" t="s">
        <v>267</v>
      </c>
      <c r="B33" s="239"/>
      <c r="C33" s="239"/>
      <c r="D33" s="239"/>
      <c r="E33" s="239"/>
    </row>
    <row r="34" ht="30" customHeight="1" spans="1:5">
      <c r="A34" s="253" t="s">
        <v>268</v>
      </c>
      <c r="B34" s="253"/>
      <c r="C34" s="253"/>
      <c r="D34" s="253"/>
      <c r="E34" s="253"/>
    </row>
    <row r="35" ht="27" customHeight="1" spans="1:5">
      <c r="A35" s="239" t="s">
        <v>269</v>
      </c>
      <c r="B35" s="239"/>
      <c r="C35" s="239"/>
      <c r="D35" s="239"/>
      <c r="E35" s="239"/>
    </row>
    <row r="36" ht="30" customHeight="1" spans="1:5">
      <c r="A36" s="270" t="s">
        <v>270</v>
      </c>
      <c r="B36" s="253"/>
      <c r="C36" s="253"/>
      <c r="D36" s="253"/>
      <c r="E36" s="253"/>
    </row>
    <row r="37" ht="14" customHeight="1" spans="1:5">
      <c r="A37" s="271" t="s">
        <v>271</v>
      </c>
      <c r="B37" s="239"/>
      <c r="C37" s="239"/>
      <c r="D37" s="239"/>
      <c r="E37" s="239"/>
    </row>
  </sheetData>
  <sheetProtection password="8B6C" sheet="1" objects="1"/>
  <mergeCells count="16"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  <mergeCell ref="A33:E33"/>
    <mergeCell ref="A34:E34"/>
    <mergeCell ref="A35:E35"/>
    <mergeCell ref="A36:E36"/>
    <mergeCell ref="A37:E37"/>
  </mergeCells>
  <pageMargins left="0.511811024" right="0.511811024" top="0.787401575" bottom="0.787401575" header="0.31496062" footer="0.31496062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7"/>
  <sheetViews>
    <sheetView topLeftCell="A18" workbookViewId="0">
      <selection activeCell="D40" sqref="D40"/>
    </sheetView>
  </sheetViews>
  <sheetFormatPr defaultColWidth="9" defaultRowHeight="15" outlineLevelCol="6"/>
  <cols>
    <col min="1" max="1" width="9.14285714285714" style="2"/>
    <col min="2" max="2" width="52.8571428571429" style="2" customWidth="1"/>
    <col min="3" max="3" width="52.4285714285714" style="2" customWidth="1"/>
    <col min="4" max="5" width="15.7142857142857" style="2" customWidth="1"/>
    <col min="6" max="16384" width="9.14285714285714" style="2"/>
  </cols>
  <sheetData>
    <row r="1" ht="15.75" spans="1:5">
      <c r="A1" s="3" t="s">
        <v>272</v>
      </c>
      <c r="B1" s="3"/>
      <c r="C1" s="4"/>
      <c r="D1" s="4"/>
      <c r="E1" s="4"/>
    </row>
    <row r="3" s="1" customFormat="1" customHeight="1" spans="1:5">
      <c r="A3" s="1" t="s">
        <v>30</v>
      </c>
      <c r="C3" s="93" t="str">
        <f>'Superv Id Contratação'!B3</f>
        <v>TRIBUNAL REGIONAL ELEITORAL DE MATO GROSSO DO SUL</v>
      </c>
      <c r="D3" s="93"/>
      <c r="E3" s="93"/>
    </row>
    <row r="4" s="1" customFormat="1" customHeight="1" spans="1:5">
      <c r="A4" s="1" t="s">
        <v>32</v>
      </c>
      <c r="C4" s="93" t="str">
        <f>IF('Superv Id Contratação'!B4="","",'Superv Id Contratação'!B4)</f>
        <v>SEI 0006926-11.2023.6.12.8000  (Pregão 19/2024)</v>
      </c>
      <c r="D4" s="93"/>
      <c r="E4" s="93"/>
    </row>
    <row r="5" s="1" customFormat="1" customHeight="1" spans="1:5">
      <c r="A5" s="1" t="s">
        <v>34</v>
      </c>
      <c r="C5" s="94">
        <f>IF('Superv Id Contratação'!B5="","",'Superv Id Contratação'!B5)</f>
        <v>45428</v>
      </c>
      <c r="D5" s="94"/>
      <c r="E5" s="94"/>
    </row>
    <row r="6" s="1" customFormat="1" ht="7.5" customHeight="1" spans="3:5">
      <c r="C6" s="16"/>
      <c r="D6" s="16"/>
      <c r="E6" s="16"/>
    </row>
    <row r="7" s="1" customFormat="1" customHeight="1" spans="1:5">
      <c r="A7" s="1" t="s">
        <v>47</v>
      </c>
      <c r="C7" s="93" t="str">
        <f>IF('A - Identificação da empresa'!B4="","",'A - Identificação da empresa'!B4)</f>
        <v/>
      </c>
      <c r="D7" s="93"/>
      <c r="E7" s="93"/>
    </row>
    <row r="8" s="1" customFormat="1" customHeight="1" spans="1:5">
      <c r="A8" s="1" t="s">
        <v>4</v>
      </c>
      <c r="C8" s="93" t="str">
        <f>IF('A - Identificação da empresa'!B6="","",'A - Identificação da empresa'!B6)</f>
        <v/>
      </c>
      <c r="D8" s="93"/>
      <c r="E8" s="93"/>
    </row>
    <row r="9" s="1" customFormat="1" ht="7.5" customHeight="1" spans="3:5">
      <c r="C9" s="16"/>
      <c r="D9" s="16"/>
      <c r="E9" s="16"/>
    </row>
    <row r="10" s="1" customFormat="1" customHeight="1" spans="1:5">
      <c r="A10" s="1" t="s">
        <v>35</v>
      </c>
      <c r="C10" s="93" t="str">
        <f>IF('Superv Id Contratação'!B7="","",'Superv Id Contratação'!B7)</f>
        <v>Supervisores de Auxiliar de apoio às Eleições</v>
      </c>
      <c r="D10" s="93"/>
      <c r="E10" s="93"/>
    </row>
    <row r="11" s="1" customFormat="1" customHeight="1" spans="1:5">
      <c r="A11" s="1" t="s">
        <v>48</v>
      </c>
      <c r="C11" s="93" t="str">
        <f>IF('Superv Id Contratação'!B8="","",'Superv Id Contratação'!B8)</f>
        <v>Supervisor Operacional II (STEAC)</v>
      </c>
      <c r="D11" s="93"/>
      <c r="E11" s="93"/>
    </row>
    <row r="12" s="1" customFormat="1" customHeight="1" spans="1:5">
      <c r="A12" s="1" t="s">
        <v>39</v>
      </c>
      <c r="C12" s="95" t="str">
        <f>IF('Superv Id Contratação'!B9="","",'Superv Id Contratação'!B9)</f>
        <v>44 horas</v>
      </c>
      <c r="D12" s="9" t="s">
        <v>49</v>
      </c>
      <c r="E12" s="93">
        <f>IF('Superv Id Contratação'!E9="","",'Superv Id Contratação'!E9)</f>
        <v>2</v>
      </c>
    </row>
    <row r="13" s="1" customFormat="1" customHeight="1" spans="1:5">
      <c r="A13" s="1" t="s">
        <v>42</v>
      </c>
      <c r="C13" s="93" t="str">
        <f>IF('Superv Id Contratação'!B10="","",'Superv Id Contratação'!B10)</f>
        <v>Unidades da Justiça Eleitoral de Mato Grosso do Sul</v>
      </c>
      <c r="D13" s="93"/>
      <c r="E13" s="93"/>
    </row>
    <row r="14" s="1" customFormat="1" customHeight="1" spans="1:5">
      <c r="A14" s="1" t="s">
        <v>44</v>
      </c>
      <c r="C14" s="93" t="str">
        <f>IF('Superv Id Contratação'!B11="","",'Superv Id Contratação'!B11)</f>
        <v/>
      </c>
      <c r="D14" s="93"/>
      <c r="E14" s="93"/>
    </row>
    <row r="15" s="1" customFormat="1" customHeight="1" spans="1:5">
      <c r="A15" s="1" t="s">
        <v>37</v>
      </c>
      <c r="C15" s="93" t="str">
        <f>C11</f>
        <v>Supervisor Operacional II (STEAC)</v>
      </c>
      <c r="D15" s="93"/>
      <c r="E15" s="93"/>
    </row>
    <row r="16" s="1" customFormat="1" customHeight="1" spans="1:5">
      <c r="A16" s="1" t="s">
        <v>45</v>
      </c>
      <c r="C16" s="94" t="str">
        <f>IF('Superv Id Contratação'!B12="","",'Superv Id Contratação'!B12)</f>
        <v/>
      </c>
      <c r="D16" s="94"/>
      <c r="E16" s="94"/>
    </row>
    <row r="17" s="1" customFormat="1" ht="12.75" spans="3:5">
      <c r="C17" s="96"/>
      <c r="D17" s="96"/>
      <c r="E17" s="96"/>
    </row>
    <row r="18" s="1" customFormat="1" ht="12.75" spans="1:5">
      <c r="A18" s="254" t="s">
        <v>273</v>
      </c>
      <c r="B18" s="254"/>
      <c r="C18" s="254"/>
      <c r="D18" s="254"/>
      <c r="E18" s="254"/>
    </row>
    <row r="19" s="1" customFormat="1" ht="12.75" spans="1:5">
      <c r="A19" s="255"/>
      <c r="B19" s="98" t="s">
        <v>50</v>
      </c>
      <c r="C19" s="135"/>
      <c r="D19" s="256"/>
      <c r="E19" s="41">
        <f>'Superv Modulo 1 - Remuneração'!$E$37</f>
        <v>0</v>
      </c>
    </row>
    <row r="20" s="1" customFormat="1" ht="12.75" spans="1:5">
      <c r="A20" s="255"/>
      <c r="B20" s="98" t="s">
        <v>84</v>
      </c>
      <c r="C20" s="135"/>
      <c r="D20" s="135"/>
      <c r="E20" s="41">
        <f>'Superv Modulo 2 - Beneficios'!$E$34</f>
        <v>0</v>
      </c>
    </row>
    <row r="21" s="1" customFormat="1" ht="12.75" spans="1:5">
      <c r="A21" s="255"/>
      <c r="B21" s="98" t="s">
        <v>137</v>
      </c>
      <c r="C21" s="135"/>
      <c r="D21" s="256"/>
      <c r="E21" s="41">
        <f>'Superv Modulo 3 - Encargos'!$E$94</f>
        <v>0</v>
      </c>
    </row>
    <row r="22" s="1" customFormat="1" ht="12.75" spans="1:5">
      <c r="A22" s="255"/>
      <c r="B22" s="98" t="s">
        <v>256</v>
      </c>
      <c r="C22" s="135"/>
      <c r="D22" s="256"/>
      <c r="E22" s="41">
        <f>'Superv Modulo 4 - D.I. Lucro'!$E$30</f>
        <v>0</v>
      </c>
    </row>
    <row r="23" s="1" customFormat="1" ht="12.75" spans="1:5">
      <c r="A23" s="255"/>
      <c r="B23" s="117" t="s">
        <v>274</v>
      </c>
      <c r="C23" s="257"/>
      <c r="D23" s="258"/>
      <c r="E23" s="259">
        <f>SUM(E19:E22)</f>
        <v>0</v>
      </c>
    </row>
    <row r="24" s="1" customFormat="1" ht="12.75"/>
    <row r="25" s="1" customFormat="1" ht="12.75"/>
    <row r="26" s="1" customFormat="1" ht="12.75" spans="1:5">
      <c r="A26" s="143" t="s">
        <v>275</v>
      </c>
      <c r="B26" s="97"/>
      <c r="C26" s="97"/>
      <c r="D26" s="97"/>
      <c r="E26" s="97"/>
    </row>
    <row r="27" s="16" customFormat="1" ht="12.75" spans="1:5">
      <c r="A27" s="51"/>
      <c r="B27" s="51"/>
      <c r="C27" s="98" t="s">
        <v>51</v>
      </c>
      <c r="D27" s="42" t="s">
        <v>139</v>
      </c>
      <c r="E27" s="42" t="s">
        <v>52</v>
      </c>
    </row>
    <row r="28" s="16" customFormat="1" ht="12.75" spans="1:5">
      <c r="A28" s="134" t="s">
        <v>276</v>
      </c>
      <c r="B28" s="151" t="s">
        <v>277</v>
      </c>
      <c r="C28" s="260"/>
      <c r="D28" s="379"/>
      <c r="E28" s="356">
        <f>ROUNDUP(D28*($E$23/(1-$D$40)),2)</f>
        <v>0</v>
      </c>
    </row>
    <row r="29" s="1" customFormat="1" ht="12.75" spans="1:7">
      <c r="A29" s="98" t="s">
        <v>278</v>
      </c>
      <c r="B29" s="154" t="s">
        <v>279</v>
      </c>
      <c r="C29" s="260"/>
      <c r="D29" s="379"/>
      <c r="E29" s="356">
        <f>ROUNDUP(D29*($E$23/(1-$D$40)),2)</f>
        <v>0</v>
      </c>
      <c r="G29" s="16"/>
    </row>
    <row r="30" s="1" customFormat="1" ht="12.75" spans="1:7">
      <c r="A30" s="98" t="s">
        <v>280</v>
      </c>
      <c r="B30" s="154" t="s">
        <v>281</v>
      </c>
      <c r="C30" s="260"/>
      <c r="D30" s="379"/>
      <c r="E30" s="356">
        <f>ROUNDUP(D30*($E$23/(1-$D$40)),2)</f>
        <v>0</v>
      </c>
      <c r="G30" s="16"/>
    </row>
    <row r="31" s="1" customFormat="1" ht="12.75" spans="1:7">
      <c r="A31" s="98" t="s">
        <v>282</v>
      </c>
      <c r="B31" s="98" t="s">
        <v>70</v>
      </c>
      <c r="C31" s="262" t="s">
        <v>283</v>
      </c>
      <c r="D31" s="355">
        <f>SUM(D32:D39)</f>
        <v>0</v>
      </c>
      <c r="E31" s="356">
        <f>SUM(E32:E39)</f>
        <v>0</v>
      </c>
      <c r="G31" s="264"/>
    </row>
    <row r="32" s="1" customFormat="1" ht="15.75" spans="1:7">
      <c r="A32" s="105" t="s">
        <v>284</v>
      </c>
      <c r="B32" s="265"/>
      <c r="C32" s="260"/>
      <c r="D32" s="380"/>
      <c r="E32" s="356">
        <f t="shared" ref="E32:E39" si="0">ROUNDUP(D32*($E$23/(1-$D$40)),2)</f>
        <v>0</v>
      </c>
      <c r="G32" s="16"/>
    </row>
    <row r="33" s="1" customFormat="1" ht="15.75" spans="1:7">
      <c r="A33" s="105" t="s">
        <v>285</v>
      </c>
      <c r="B33" s="265"/>
      <c r="C33" s="260"/>
      <c r="D33" s="380"/>
      <c r="E33" s="356">
        <f t="shared" si="0"/>
        <v>0</v>
      </c>
      <c r="G33" s="16"/>
    </row>
    <row r="34" s="1" customFormat="1" ht="15.75" spans="1:7">
      <c r="A34" s="105" t="s">
        <v>286</v>
      </c>
      <c r="B34" s="265"/>
      <c r="C34" s="260"/>
      <c r="D34" s="380"/>
      <c r="E34" s="356">
        <f t="shared" si="0"/>
        <v>0</v>
      </c>
      <c r="G34" s="16"/>
    </row>
    <row r="35" s="1" customFormat="1" ht="15.75" spans="1:7">
      <c r="A35" s="105" t="s">
        <v>287</v>
      </c>
      <c r="B35" s="265"/>
      <c r="C35" s="260"/>
      <c r="D35" s="380"/>
      <c r="E35" s="356">
        <f t="shared" si="0"/>
        <v>0</v>
      </c>
      <c r="G35" s="16"/>
    </row>
    <row r="36" s="1" customFormat="1" ht="15.75" spans="1:7">
      <c r="A36" s="105" t="s">
        <v>288</v>
      </c>
      <c r="B36" s="265"/>
      <c r="C36" s="260"/>
      <c r="D36" s="380"/>
      <c r="E36" s="356">
        <f t="shared" si="0"/>
        <v>0</v>
      </c>
      <c r="G36" s="16"/>
    </row>
    <row r="37" s="1" customFormat="1" ht="15.75" spans="1:7">
      <c r="A37" s="105" t="s">
        <v>289</v>
      </c>
      <c r="B37" s="265"/>
      <c r="C37" s="260"/>
      <c r="D37" s="380"/>
      <c r="E37" s="356">
        <f t="shared" si="0"/>
        <v>0</v>
      </c>
      <c r="G37" s="16"/>
    </row>
    <row r="38" s="1" customFormat="1" ht="15.75" spans="1:7">
      <c r="A38" s="105" t="s">
        <v>290</v>
      </c>
      <c r="B38" s="265"/>
      <c r="C38" s="260"/>
      <c r="D38" s="380"/>
      <c r="E38" s="356">
        <f t="shared" si="0"/>
        <v>0</v>
      </c>
      <c r="G38" s="16"/>
    </row>
    <row r="39" s="1" customFormat="1" ht="15.75" spans="1:7">
      <c r="A39" s="105" t="s">
        <v>291</v>
      </c>
      <c r="B39" s="265"/>
      <c r="C39" s="260"/>
      <c r="D39" s="380"/>
      <c r="E39" s="356">
        <f t="shared" si="0"/>
        <v>0</v>
      </c>
      <c r="G39" s="16"/>
    </row>
    <row r="40" s="1" customFormat="1" ht="12.75" spans="1:7">
      <c r="A40" s="135"/>
      <c r="B40" s="159" t="s">
        <v>292</v>
      </c>
      <c r="C40" s="135"/>
      <c r="D40" s="355">
        <f>SUM(D28:D31)</f>
        <v>0</v>
      </c>
      <c r="E40" s="357">
        <f>SUM(E28:E31)</f>
        <v>0</v>
      </c>
      <c r="G40" s="264"/>
    </row>
    <row r="41" s="1" customFormat="1" ht="12.75"/>
    <row r="42" s="1" customFormat="1" ht="12.75" spans="1:1">
      <c r="A42" s="1" t="s">
        <v>133</v>
      </c>
    </row>
    <row r="43" s="1" customFormat="1" ht="12.75" spans="1:5">
      <c r="A43" s="239" t="s">
        <v>293</v>
      </c>
      <c r="B43" s="239"/>
      <c r="C43" s="239"/>
      <c r="D43" s="239"/>
      <c r="E43" s="239"/>
    </row>
    <row r="44" s="1" customFormat="1" ht="30" customHeight="1" spans="1:5">
      <c r="A44" s="253" t="s">
        <v>294</v>
      </c>
      <c r="B44" s="253"/>
      <c r="C44" s="253"/>
      <c r="D44" s="253"/>
      <c r="E44" s="253"/>
    </row>
    <row r="45" s="1" customFormat="1" ht="12.75"/>
    <row r="46" s="1" customFormat="1" ht="12.75"/>
    <row r="47" s="1" customFormat="1" ht="12.75"/>
    <row r="48" s="1" customFormat="1" ht="12.75"/>
    <row r="49" s="1" customFormat="1" ht="12.75"/>
    <row r="50" s="1" customFormat="1" ht="12.75"/>
    <row r="51" s="1" customFormat="1" ht="12.75"/>
    <row r="52" s="1" customFormat="1" ht="12.75"/>
    <row r="53" s="1" customFormat="1" ht="12.75"/>
    <row r="54" s="1" customFormat="1" ht="12.75"/>
    <row r="55" s="1" customFormat="1" ht="12.75"/>
    <row r="56" s="1" customFormat="1" ht="12.75"/>
    <row r="57" s="1" customFormat="1" ht="12.75"/>
    <row r="58" s="1" customFormat="1" ht="12.75"/>
    <row r="59" s="1" customFormat="1" ht="12.75"/>
    <row r="60" s="1" customFormat="1" ht="12.75"/>
    <row r="61" s="1" customFormat="1" ht="12.75"/>
    <row r="62" s="1" customFormat="1" ht="12.75"/>
    <row r="63" s="1" customFormat="1" ht="12.75"/>
    <row r="64" s="1" customFormat="1" ht="12.75"/>
    <row r="65" s="1" customFormat="1" ht="12.75"/>
    <row r="66" s="1" customFormat="1" ht="12.75"/>
    <row r="67" s="1" customFormat="1" ht="12.75"/>
    <row r="68" s="1" customFormat="1" ht="12.75"/>
    <row r="69" s="1" customFormat="1" ht="12.75"/>
    <row r="70" s="1" customFormat="1" ht="12.75"/>
    <row r="71" s="1" customFormat="1" ht="12.75"/>
    <row r="72" s="1" customFormat="1" ht="12.75"/>
    <row r="73" s="1" customFormat="1" ht="12.75"/>
    <row r="74" s="1" customFormat="1" ht="12.75"/>
    <row r="75" s="1" customFormat="1" ht="12.75"/>
    <row r="76" s="1" customFormat="1" ht="12.75"/>
    <row r="77" s="1" customFormat="1" ht="12.75"/>
    <row r="78" s="1" customFormat="1" ht="12.75"/>
    <row r="79" s="1" customFormat="1" ht="12.75"/>
    <row r="80" s="1" customFormat="1" ht="12.75"/>
    <row r="81" s="1" customFormat="1" ht="12.75"/>
    <row r="82" s="1" customFormat="1" ht="12.75"/>
    <row r="83" s="1" customFormat="1" ht="12.75"/>
    <row r="84" s="1" customFormat="1" ht="12.75"/>
    <row r="85" s="1" customFormat="1" ht="12.75"/>
    <row r="86" s="1" customFormat="1" ht="12.75"/>
    <row r="87" s="1" customFormat="1" ht="12.75"/>
  </sheetData>
  <sheetProtection password="8B6C" sheet="1" objects="1"/>
  <mergeCells count="13"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  <mergeCell ref="A43:E43"/>
    <mergeCell ref="A44:E44"/>
  </mergeCells>
  <pageMargins left="0.511811024" right="0.511811024" top="0.787401575" bottom="0.787401575" header="0.31496062" footer="0.31496062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02"/>
  <sheetViews>
    <sheetView zoomScale="80" zoomScaleNormal="80" topLeftCell="A68" workbookViewId="0">
      <selection activeCell="C75" sqref="C75:E75"/>
    </sheetView>
  </sheetViews>
  <sheetFormatPr defaultColWidth="9" defaultRowHeight="12.75"/>
  <cols>
    <col min="1" max="1" width="9.14285714285714" style="1"/>
    <col min="2" max="2" width="52.8571428571429" style="1" customWidth="1"/>
    <col min="3" max="3" width="22" style="1" customWidth="1"/>
    <col min="4" max="4" width="61.4285714285714" style="1" customWidth="1"/>
    <col min="5" max="5" width="29.7142857142857" style="1" customWidth="1"/>
    <col min="6" max="6" width="27.4285714285714" style="1" customWidth="1"/>
    <col min="7" max="7" width="23.5714285714286" style="1" customWidth="1"/>
    <col min="8" max="16384" width="9.14285714285714" style="1"/>
  </cols>
  <sheetData>
    <row r="1" ht="15.75" spans="1:7">
      <c r="A1" s="3" t="s">
        <v>295</v>
      </c>
      <c r="B1" s="195"/>
      <c r="C1" s="196"/>
      <c r="D1" s="196"/>
      <c r="E1" s="196"/>
      <c r="F1" s="196"/>
      <c r="G1" s="196"/>
    </row>
    <row r="3" ht="15" customHeight="1" spans="1:5">
      <c r="A3" s="1" t="s">
        <v>30</v>
      </c>
      <c r="C3" s="197" t="str">
        <f>'Superv Id Contratação'!B3</f>
        <v>TRIBUNAL REGIONAL ELEITORAL DE MATO GROSSO DO SUL</v>
      </c>
      <c r="D3" s="197"/>
      <c r="E3" s="197"/>
    </row>
    <row r="4" ht="15" customHeight="1" spans="1:5">
      <c r="A4" s="1" t="s">
        <v>32</v>
      </c>
      <c r="C4" s="197" t="str">
        <f>IF('Superv Id Contratação'!B4="","",'Superv Id Contratação'!B4)</f>
        <v>SEI 0006926-11.2023.6.12.8000  (Pregão 19/2024)</v>
      </c>
      <c r="D4" s="197"/>
      <c r="E4" s="197"/>
    </row>
    <row r="5" ht="15" customHeight="1" spans="1:5">
      <c r="A5" s="1" t="s">
        <v>34</v>
      </c>
      <c r="C5" s="198">
        <f>IF('Superv Id Contratação'!B5="","",'Superv Id Contratação'!B5)</f>
        <v>45428</v>
      </c>
      <c r="D5" s="198"/>
      <c r="E5" s="198"/>
    </row>
    <row r="6" ht="7.5" customHeight="1" spans="3:5">
      <c r="C6" s="16"/>
      <c r="D6" s="16"/>
      <c r="E6" s="16"/>
    </row>
    <row r="7" ht="15" customHeight="1" spans="1:5">
      <c r="A7" s="1" t="s">
        <v>47</v>
      </c>
      <c r="C7" s="197" t="str">
        <f>IF('A - Identificação da empresa'!B4="","",'A - Identificação da empresa'!B4)</f>
        <v/>
      </c>
      <c r="D7" s="197"/>
      <c r="E7" s="197"/>
    </row>
    <row r="8" ht="15" customHeight="1" spans="1:5">
      <c r="A8" s="1" t="s">
        <v>4</v>
      </c>
      <c r="C8" s="197" t="str">
        <f>IF('A - Identificação da empresa'!B6="","",'A - Identificação da empresa'!B6)</f>
        <v/>
      </c>
      <c r="D8" s="197"/>
      <c r="E8" s="197"/>
    </row>
    <row r="9" ht="7.5" customHeight="1" spans="3:5">
      <c r="C9" s="16"/>
      <c r="D9" s="16"/>
      <c r="E9" s="16"/>
    </row>
    <row r="10" ht="15" customHeight="1" spans="1:5">
      <c r="A10" s="1" t="s">
        <v>35</v>
      </c>
      <c r="C10" s="197" t="str">
        <f>IF('Superv Id Contratação'!B7="","",'Superv Id Contratação'!B7)</f>
        <v>Supervisores de Auxiliar de apoio às Eleições</v>
      </c>
      <c r="D10" s="197"/>
      <c r="E10" s="197"/>
    </row>
    <row r="11" ht="15" customHeight="1" spans="1:5">
      <c r="A11" s="1" t="s">
        <v>48</v>
      </c>
      <c r="C11" s="197" t="str">
        <f>IF('Superv Id Contratação'!B8="","",'Superv Id Contratação'!B8)</f>
        <v>Supervisor Operacional II (STEAC)</v>
      </c>
      <c r="D11" s="197"/>
      <c r="E11" s="197"/>
    </row>
    <row r="12" ht="15" customHeight="1" spans="1:5">
      <c r="A12" s="1" t="s">
        <v>39</v>
      </c>
      <c r="C12" s="199" t="str">
        <f>IF('Superv Id Contratação'!B9="","",'Superv Id Contratação'!B9)</f>
        <v>44 horas</v>
      </c>
      <c r="D12" s="9" t="s">
        <v>49</v>
      </c>
      <c r="E12" s="197">
        <f>IF('Superv Id Contratação'!E9="","",'Superv Id Contratação'!E9)</f>
        <v>2</v>
      </c>
    </row>
    <row r="13" ht="15" customHeight="1" spans="1:5">
      <c r="A13" s="1" t="s">
        <v>42</v>
      </c>
      <c r="C13" s="197" t="str">
        <f>IF('Superv Id Contratação'!B10="","",'Superv Id Contratação'!B10)</f>
        <v>Unidades da Justiça Eleitoral de Mato Grosso do Sul</v>
      </c>
      <c r="D13" s="197"/>
      <c r="E13" s="197"/>
    </row>
    <row r="14" ht="15" customHeight="1" spans="1:5">
      <c r="A14" s="1" t="s">
        <v>44</v>
      </c>
      <c r="C14" s="197" t="str">
        <f>IF('Superv Id Contratação'!B11="","",'Superv Id Contratação'!B11)</f>
        <v/>
      </c>
      <c r="D14" s="197"/>
      <c r="E14" s="197"/>
    </row>
    <row r="15" s="193" customFormat="1" ht="15" customHeight="1" spans="1:7">
      <c r="A15" s="1" t="s">
        <v>37</v>
      </c>
      <c r="B15" s="1"/>
      <c r="C15" s="93" t="str">
        <f>C11</f>
        <v>Supervisor Operacional II (STEAC)</v>
      </c>
      <c r="D15" s="93"/>
      <c r="E15" s="93"/>
      <c r="F15" s="1"/>
      <c r="G15" s="1"/>
    </row>
    <row r="16" ht="15" customHeight="1" spans="1:5">
      <c r="A16" s="1" t="s">
        <v>45</v>
      </c>
      <c r="C16" s="198" t="str">
        <f>IF('Superv Id Contratação'!B12="","",'Superv Id Contratação'!B12)</f>
        <v/>
      </c>
      <c r="D16" s="198"/>
      <c r="E16" s="198"/>
    </row>
    <row r="17" spans="3:5">
      <c r="C17" s="96"/>
      <c r="D17" s="96"/>
      <c r="E17" s="96"/>
    </row>
    <row r="18" spans="1:7">
      <c r="A18" s="97" t="s">
        <v>296</v>
      </c>
      <c r="B18" s="97"/>
      <c r="C18" s="97"/>
      <c r="D18" s="97"/>
      <c r="E18" s="97"/>
      <c r="F18" s="97"/>
      <c r="G18" s="97"/>
    </row>
    <row r="19" spans="1:7">
      <c r="A19" s="111" t="s">
        <v>297</v>
      </c>
      <c r="B19" s="111"/>
      <c r="C19" s="111"/>
      <c r="D19" s="111"/>
      <c r="E19" s="111"/>
      <c r="F19" s="111"/>
      <c r="G19" s="111"/>
    </row>
    <row r="20" ht="26.25" spans="1:19">
      <c r="A20" s="98"/>
      <c r="B20" s="120" t="s">
        <v>298</v>
      </c>
      <c r="C20" s="39" t="s">
        <v>299</v>
      </c>
      <c r="D20" s="201" t="s">
        <v>300</v>
      </c>
      <c r="E20" s="39" t="s">
        <v>301</v>
      </c>
      <c r="F20" s="202" t="s">
        <v>302</v>
      </c>
      <c r="G20" s="202" t="s">
        <v>303</v>
      </c>
      <c r="H20" s="231"/>
      <c r="I20" s="231"/>
      <c r="J20" s="231"/>
      <c r="K20" s="231"/>
      <c r="L20" s="231"/>
      <c r="M20" s="231"/>
      <c r="N20" s="231"/>
      <c r="O20" s="231"/>
      <c r="P20" s="231"/>
      <c r="Q20" s="231"/>
      <c r="R20" s="231"/>
      <c r="S20" s="231"/>
    </row>
    <row r="21" ht="21" spans="1:19">
      <c r="A21" s="151" t="s">
        <v>304</v>
      </c>
      <c r="B21" s="139" t="s">
        <v>305</v>
      </c>
      <c r="C21" s="248" t="s">
        <v>306</v>
      </c>
      <c r="D21" s="362">
        <v>0.6</v>
      </c>
      <c r="E21" s="248">
        <v>56</v>
      </c>
      <c r="F21" s="363">
        <f>ROUNDUP(('Superv Modulo 1 - Remuneração'!E37*(1+'Superv Modulo 3 - Encargos'!D36+'Superv Modulo 3 - Encargos'!D43+'Superv Modulo 3 - Encargos'!D46+('Superv Modulo 3 - Encargos'!D46*'Superv Modulo 3 - Encargos'!D36)+'Superv Modulo 3 - Encargos'!D77))/220,2)</f>
        <v>0</v>
      </c>
      <c r="G21" s="364">
        <f>ROUNDUP((F21*(1+D21)),2)</f>
        <v>0</v>
      </c>
      <c r="H21" s="365"/>
      <c r="I21" s="365"/>
      <c r="J21" s="365"/>
      <c r="K21" s="365"/>
      <c r="L21" s="365"/>
      <c r="M21" s="365"/>
      <c r="N21" s="365"/>
      <c r="O21" s="365"/>
      <c r="P21" s="231"/>
      <c r="Q21" s="231"/>
      <c r="R21" s="231"/>
      <c r="S21" s="231"/>
    </row>
    <row r="22" spans="3:19">
      <c r="C22" s="231"/>
      <c r="D22" s="231"/>
      <c r="E22" s="231"/>
      <c r="F22" s="231"/>
      <c r="G22" s="231"/>
      <c r="H22" s="231"/>
      <c r="I22" s="231"/>
      <c r="J22" s="231"/>
      <c r="K22" s="231"/>
      <c r="L22" s="231"/>
      <c r="M22" s="231"/>
      <c r="N22" s="231"/>
      <c r="O22" s="231"/>
      <c r="P22" s="231"/>
      <c r="Q22" s="231"/>
      <c r="R22" s="231"/>
      <c r="S22" s="231"/>
    </row>
    <row r="23" spans="3:7">
      <c r="C23" s="366" t="s">
        <v>307</v>
      </c>
      <c r="D23" s="366"/>
      <c r="E23" s="366"/>
      <c r="F23" s="367" t="s">
        <v>308</v>
      </c>
      <c r="G23" s="367" t="s">
        <v>52</v>
      </c>
    </row>
    <row r="24" ht="25.5" customHeight="1" spans="1:7">
      <c r="A24" s="207" t="s">
        <v>309</v>
      </c>
      <c r="B24" s="98" t="s">
        <v>310</v>
      </c>
      <c r="C24" s="368" t="s">
        <v>311</v>
      </c>
      <c r="D24" s="369"/>
      <c r="E24" s="369"/>
      <c r="F24" s="210"/>
      <c r="G24" s="211">
        <f>ROUNDUP(G21/24*7,2)</f>
        <v>0</v>
      </c>
    </row>
    <row r="25" spans="1:7">
      <c r="A25" s="99"/>
      <c r="B25" s="98" t="s">
        <v>312</v>
      </c>
      <c r="C25" s="208" t="s">
        <v>313</v>
      </c>
      <c r="D25" s="209"/>
      <c r="E25" s="209"/>
      <c r="F25" s="171"/>
      <c r="G25" s="211">
        <f>G21+G24</f>
        <v>0</v>
      </c>
    </row>
    <row r="26" spans="1:7">
      <c r="A26" s="207" t="s">
        <v>314</v>
      </c>
      <c r="B26" s="98" t="s">
        <v>315</v>
      </c>
      <c r="C26" s="208" t="s">
        <v>316</v>
      </c>
      <c r="D26" s="209"/>
      <c r="E26" s="209"/>
      <c r="F26" s="210">
        <v>0.06</v>
      </c>
      <c r="G26" s="211">
        <f>ROUNDUP(G25*F26,2)</f>
        <v>0</v>
      </c>
    </row>
    <row r="27" spans="1:7">
      <c r="A27" s="99"/>
      <c r="B27" s="98" t="s">
        <v>260</v>
      </c>
      <c r="C27" s="208" t="s">
        <v>317</v>
      </c>
      <c r="D27" s="209"/>
      <c r="E27" s="209"/>
      <c r="F27" s="171"/>
      <c r="G27" s="211">
        <f>G25+G26</f>
        <v>0</v>
      </c>
    </row>
    <row r="28" spans="1:7">
      <c r="A28" s="207" t="s">
        <v>318</v>
      </c>
      <c r="B28" s="98" t="s">
        <v>319</v>
      </c>
      <c r="C28" s="208" t="s">
        <v>320</v>
      </c>
      <c r="D28" s="209"/>
      <c r="E28" s="209"/>
      <c r="F28" s="210">
        <v>0.08</v>
      </c>
      <c r="G28" s="211">
        <f>ROUNDUP(G27*F28,2)</f>
        <v>0</v>
      </c>
    </row>
    <row r="29" spans="1:7">
      <c r="A29" s="99"/>
      <c r="B29" s="98" t="s">
        <v>321</v>
      </c>
      <c r="C29" s="208" t="s">
        <v>322</v>
      </c>
      <c r="D29" s="209"/>
      <c r="E29" s="209"/>
      <c r="F29" s="171"/>
      <c r="G29" s="211">
        <f>SUM(G27:G28)</f>
        <v>0</v>
      </c>
    </row>
    <row r="30" ht="17" customHeight="1" spans="1:7">
      <c r="A30" s="207" t="s">
        <v>323</v>
      </c>
      <c r="B30" s="98" t="s">
        <v>324</v>
      </c>
      <c r="C30" s="208" t="s">
        <v>325</v>
      </c>
      <c r="D30" s="209"/>
      <c r="E30" s="209"/>
      <c r="F30" s="370">
        <v>0.1425</v>
      </c>
      <c r="G30" s="211">
        <f>ROUNDUP(F30*(G29/(1-F30)),2)</f>
        <v>0</v>
      </c>
    </row>
    <row r="31" spans="6:7">
      <c r="F31" s="214"/>
      <c r="G31" s="215"/>
    </row>
    <row r="32" spans="1:8">
      <c r="A32" s="216" t="s">
        <v>326</v>
      </c>
      <c r="B32" s="217" t="s">
        <v>327</v>
      </c>
      <c r="C32" s="194"/>
      <c r="D32" s="194"/>
      <c r="E32" s="194"/>
      <c r="F32" s="218"/>
      <c r="G32" s="219">
        <f>G29+G30</f>
        <v>0</v>
      </c>
      <c r="H32" s="371"/>
    </row>
    <row r="33" spans="1:8">
      <c r="A33" s="221"/>
      <c r="B33" s="222"/>
      <c r="C33" s="59"/>
      <c r="D33" s="59"/>
      <c r="E33" s="59"/>
      <c r="F33" s="223"/>
      <c r="G33" s="224"/>
      <c r="H33" s="371"/>
    </row>
    <row r="34" spans="1:8">
      <c r="A34" s="221"/>
      <c r="B34" s="222"/>
      <c r="C34" s="59"/>
      <c r="D34" s="59"/>
      <c r="E34" s="59"/>
      <c r="F34" s="223"/>
      <c r="G34" s="224"/>
      <c r="H34" s="371"/>
    </row>
    <row r="35" spans="1:8">
      <c r="A35" s="221"/>
      <c r="B35" s="222"/>
      <c r="C35" s="59"/>
      <c r="D35" s="59"/>
      <c r="E35" s="59"/>
      <c r="F35" s="223"/>
      <c r="G35" s="224"/>
      <c r="H35" s="371"/>
    </row>
    <row r="36" spans="1:7">
      <c r="A36" s="111" t="s">
        <v>328</v>
      </c>
      <c r="B36" s="111"/>
      <c r="C36" s="111"/>
      <c r="D36" s="111"/>
      <c r="E36" s="111"/>
      <c r="F36" s="111"/>
      <c r="G36" s="111"/>
    </row>
    <row r="37" ht="26.25" spans="1:7">
      <c r="A37" s="98"/>
      <c r="B37" s="120" t="s">
        <v>298</v>
      </c>
      <c r="C37" s="39" t="s">
        <v>299</v>
      </c>
      <c r="D37" s="201" t="s">
        <v>300</v>
      </c>
      <c r="E37" s="39" t="s">
        <v>301</v>
      </c>
      <c r="F37" s="202" t="s">
        <v>302</v>
      </c>
      <c r="G37" s="202" t="s">
        <v>303</v>
      </c>
    </row>
    <row r="38" ht="21" spans="1:7">
      <c r="A38" s="151" t="s">
        <v>329</v>
      </c>
      <c r="B38" s="139" t="s">
        <v>330</v>
      </c>
      <c r="C38" s="248" t="s">
        <v>306</v>
      </c>
      <c r="D38" s="362">
        <v>0.6</v>
      </c>
      <c r="E38" s="248">
        <v>20</v>
      </c>
      <c r="F38" s="363">
        <f>ROUNDUP(('Superv Modulo 1 - Remuneração'!E37*(1+'Superv Modulo 3 - Encargos'!D36+'Superv Modulo 3 - Encargos'!D43+'Superv Modulo 3 - Encargos'!D46+('Superv Modulo 3 - Encargos'!D46*'Superv Modulo 3 - Encargos'!D36)+'Superv Modulo 3 - Encargos'!D77))/220,2)</f>
        <v>0</v>
      </c>
      <c r="G38" s="364">
        <f>ROUNDUP((F38*(1+D38)),2)</f>
        <v>0</v>
      </c>
    </row>
    <row r="39" spans="3:7">
      <c r="C39" s="231"/>
      <c r="D39" s="231"/>
      <c r="E39" s="231"/>
      <c r="F39" s="231"/>
      <c r="G39" s="231"/>
    </row>
    <row r="40" spans="3:7">
      <c r="C40" s="366" t="s">
        <v>307</v>
      </c>
      <c r="D40" s="366"/>
      <c r="E40" s="366"/>
      <c r="F40" s="367" t="s">
        <v>308</v>
      </c>
      <c r="G40" s="367" t="s">
        <v>52</v>
      </c>
    </row>
    <row r="41" ht="25.5" customHeight="1" spans="1:7">
      <c r="A41" s="207" t="s">
        <v>331</v>
      </c>
      <c r="B41" s="98" t="s">
        <v>310</v>
      </c>
      <c r="C41" s="208" t="s">
        <v>332</v>
      </c>
      <c r="D41" s="209"/>
      <c r="E41" s="209"/>
      <c r="F41" s="210"/>
      <c r="G41" s="211">
        <f>ROUNDUP(G38/26*5,2)</f>
        <v>0</v>
      </c>
    </row>
    <row r="42" spans="1:7">
      <c r="A42" s="99"/>
      <c r="B42" s="98" t="s">
        <v>312</v>
      </c>
      <c r="C42" s="208" t="s">
        <v>333</v>
      </c>
      <c r="D42" s="209"/>
      <c r="E42" s="209"/>
      <c r="F42" s="171"/>
      <c r="G42" s="211">
        <f>G38+G41</f>
        <v>0</v>
      </c>
    </row>
    <row r="43" spans="1:7">
      <c r="A43" s="207" t="s">
        <v>334</v>
      </c>
      <c r="B43" s="98" t="s">
        <v>315</v>
      </c>
      <c r="C43" s="208" t="s">
        <v>335</v>
      </c>
      <c r="D43" s="209"/>
      <c r="E43" s="209"/>
      <c r="F43" s="210">
        <v>0.06</v>
      </c>
      <c r="G43" s="211">
        <f>ROUNDUP(G42*F43,2)</f>
        <v>0</v>
      </c>
    </row>
    <row r="44" spans="1:7">
      <c r="A44" s="99"/>
      <c r="B44" s="98" t="s">
        <v>260</v>
      </c>
      <c r="C44" s="208" t="s">
        <v>336</v>
      </c>
      <c r="D44" s="209"/>
      <c r="E44" s="209"/>
      <c r="F44" s="171"/>
      <c r="G44" s="211">
        <f>G42+G43</f>
        <v>0</v>
      </c>
    </row>
    <row r="45" spans="1:7">
      <c r="A45" s="207" t="s">
        <v>337</v>
      </c>
      <c r="B45" s="98" t="s">
        <v>319</v>
      </c>
      <c r="C45" s="208" t="s">
        <v>338</v>
      </c>
      <c r="D45" s="209"/>
      <c r="E45" s="209"/>
      <c r="F45" s="210">
        <v>0.08</v>
      </c>
      <c r="G45" s="211">
        <f>ROUNDUP(G44*F45,2)</f>
        <v>0</v>
      </c>
    </row>
    <row r="46" spans="1:7">
      <c r="A46" s="99"/>
      <c r="B46" s="98" t="s">
        <v>321</v>
      </c>
      <c r="C46" s="208" t="s">
        <v>339</v>
      </c>
      <c r="D46" s="209"/>
      <c r="E46" s="209"/>
      <c r="F46" s="171"/>
      <c r="G46" s="211">
        <f>SUM(G44:G45)</f>
        <v>0</v>
      </c>
    </row>
    <row r="47" ht="15" customHeight="1" spans="1:7">
      <c r="A47" s="207" t="s">
        <v>340</v>
      </c>
      <c r="B47" s="98" t="s">
        <v>324</v>
      </c>
      <c r="C47" s="208" t="s">
        <v>325</v>
      </c>
      <c r="D47" s="209"/>
      <c r="E47" s="209"/>
      <c r="F47" s="370">
        <v>0.1425</v>
      </c>
      <c r="G47" s="211">
        <f>ROUNDUP(F47*(G46/(1-F47)),2)</f>
        <v>0</v>
      </c>
    </row>
    <row r="48" spans="3:7">
      <c r="C48" s="231"/>
      <c r="D48" s="231"/>
      <c r="E48" s="231"/>
      <c r="F48" s="372"/>
      <c r="G48" s="373"/>
    </row>
    <row r="49" spans="1:8">
      <c r="A49" s="216" t="s">
        <v>341</v>
      </c>
      <c r="B49" s="217" t="s">
        <v>327</v>
      </c>
      <c r="C49" s="194"/>
      <c r="D49" s="194"/>
      <c r="E49" s="194"/>
      <c r="F49" s="218"/>
      <c r="G49" s="219">
        <f>G46+G47</f>
        <v>0</v>
      </c>
      <c r="H49" s="371"/>
    </row>
    <row r="50" spans="1:8">
      <c r="A50" s="221"/>
      <c r="B50" s="222"/>
      <c r="C50" s="59"/>
      <c r="D50" s="59"/>
      <c r="E50" s="59"/>
      <c r="F50" s="223"/>
      <c r="G50" s="224"/>
      <c r="H50" s="371"/>
    </row>
    <row r="51" spans="1:8">
      <c r="A51" s="221"/>
      <c r="B51" s="222"/>
      <c r="C51" s="59"/>
      <c r="D51" s="59"/>
      <c r="E51" s="59"/>
      <c r="F51" s="223"/>
      <c r="G51" s="224"/>
      <c r="H51" s="371"/>
    </row>
    <row r="52" spans="1:8">
      <c r="A52" s="221"/>
      <c r="B52" s="222"/>
      <c r="C52" s="59"/>
      <c r="D52" s="59"/>
      <c r="E52" s="59"/>
      <c r="F52" s="223"/>
      <c r="G52" s="224"/>
      <c r="H52" s="371"/>
    </row>
    <row r="53" spans="1:7">
      <c r="A53" s="111" t="s">
        <v>342</v>
      </c>
      <c r="B53" s="111"/>
      <c r="C53" s="111"/>
      <c r="D53" s="111"/>
      <c r="E53" s="111"/>
      <c r="F53" s="111"/>
      <c r="G53" s="111"/>
    </row>
    <row r="54" ht="26.25" spans="1:7">
      <c r="A54" s="98"/>
      <c r="B54" s="120" t="s">
        <v>298</v>
      </c>
      <c r="C54" s="367" t="s">
        <v>299</v>
      </c>
      <c r="D54" s="374" t="s">
        <v>300</v>
      </c>
      <c r="E54" s="367" t="s">
        <v>301</v>
      </c>
      <c r="F54" s="248" t="s">
        <v>302</v>
      </c>
      <c r="G54" s="248" t="s">
        <v>303</v>
      </c>
    </row>
    <row r="55" ht="27" customHeight="1" spans="1:7">
      <c r="A55" s="151" t="s">
        <v>343</v>
      </c>
      <c r="B55" s="139" t="s">
        <v>344</v>
      </c>
      <c r="C55" s="248" t="s">
        <v>306</v>
      </c>
      <c r="D55" s="362">
        <v>0.8</v>
      </c>
      <c r="E55" s="248">
        <v>24</v>
      </c>
      <c r="F55" s="363">
        <f>ROUNDUP(('Superv Modulo 1 - Remuneração'!E37*(1+'Superv Modulo 3 - Encargos'!D36+'Superv Modulo 3 - Encargos'!D43+'Superv Modulo 3 - Encargos'!D46+('Superv Modulo 3 - Encargos'!D46*'Superv Modulo 3 - Encargos'!D36)+'Superv Modulo 3 - Encargos'!D77))/220,2)</f>
        <v>0</v>
      </c>
      <c r="G55" s="364">
        <f>ROUNDUP((F55*(1+D55)),2)</f>
        <v>0</v>
      </c>
    </row>
    <row r="56" spans="3:7">
      <c r="C56" s="231"/>
      <c r="D56" s="231"/>
      <c r="E56" s="231"/>
      <c r="F56" s="231"/>
      <c r="G56" s="231"/>
    </row>
    <row r="57" spans="3:7">
      <c r="C57" s="366" t="s">
        <v>307</v>
      </c>
      <c r="D57" s="366"/>
      <c r="E57" s="366"/>
      <c r="F57" s="367" t="s">
        <v>308</v>
      </c>
      <c r="G57" s="367" t="s">
        <v>52</v>
      </c>
    </row>
    <row r="58" ht="25.5" customHeight="1" spans="1:7">
      <c r="A58" s="207" t="s">
        <v>345</v>
      </c>
      <c r="B58" s="98" t="s">
        <v>310</v>
      </c>
      <c r="C58" s="208" t="s">
        <v>346</v>
      </c>
      <c r="D58" s="209"/>
      <c r="E58" s="209"/>
      <c r="F58" s="210"/>
      <c r="G58" s="211">
        <f>ROUNDUP(G55/26*5,2)</f>
        <v>0</v>
      </c>
    </row>
    <row r="59" spans="1:7">
      <c r="A59" s="99"/>
      <c r="B59" s="98" t="s">
        <v>312</v>
      </c>
      <c r="C59" s="208" t="s">
        <v>347</v>
      </c>
      <c r="D59" s="209"/>
      <c r="E59" s="209"/>
      <c r="F59" s="171"/>
      <c r="G59" s="211">
        <f>G55+G58</f>
        <v>0</v>
      </c>
    </row>
    <row r="60" spans="1:7">
      <c r="A60" s="207" t="s">
        <v>348</v>
      </c>
      <c r="B60" s="98" t="s">
        <v>315</v>
      </c>
      <c r="C60" s="208" t="s">
        <v>349</v>
      </c>
      <c r="D60" s="209"/>
      <c r="E60" s="209"/>
      <c r="F60" s="210">
        <v>0.06</v>
      </c>
      <c r="G60" s="211">
        <f>ROUNDUP(G59*F60,2)</f>
        <v>0</v>
      </c>
    </row>
    <row r="61" spans="1:7">
      <c r="A61" s="99"/>
      <c r="B61" s="98" t="s">
        <v>260</v>
      </c>
      <c r="C61" s="208" t="s">
        <v>350</v>
      </c>
      <c r="D61" s="209"/>
      <c r="E61" s="209"/>
      <c r="F61" s="171"/>
      <c r="G61" s="211">
        <f>G59+G60</f>
        <v>0</v>
      </c>
    </row>
    <row r="62" spans="1:7">
      <c r="A62" s="207" t="s">
        <v>351</v>
      </c>
      <c r="B62" s="98" t="s">
        <v>319</v>
      </c>
      <c r="C62" s="208" t="s">
        <v>352</v>
      </c>
      <c r="D62" s="209"/>
      <c r="E62" s="209"/>
      <c r="F62" s="210">
        <v>0.08</v>
      </c>
      <c r="G62" s="211">
        <f>ROUNDUP(G61*F62,2)</f>
        <v>0</v>
      </c>
    </row>
    <row r="63" spans="1:7">
      <c r="A63" s="99"/>
      <c r="B63" s="98" t="s">
        <v>321</v>
      </c>
      <c r="C63" s="208" t="s">
        <v>353</v>
      </c>
      <c r="D63" s="209"/>
      <c r="E63" s="209"/>
      <c r="F63" s="171"/>
      <c r="G63" s="211">
        <f>SUM(G61:G62)</f>
        <v>0</v>
      </c>
    </row>
    <row r="64" ht="22.5" customHeight="1" spans="1:7">
      <c r="A64" s="207" t="s">
        <v>354</v>
      </c>
      <c r="B64" s="98" t="s">
        <v>324</v>
      </c>
      <c r="C64" s="212" t="s">
        <v>325</v>
      </c>
      <c r="D64" s="213"/>
      <c r="E64" s="213"/>
      <c r="F64" s="145">
        <v>0.1425</v>
      </c>
      <c r="G64" s="179">
        <f>ROUNDUP(F64*(G63/(1-F64)),2)</f>
        <v>0</v>
      </c>
    </row>
    <row r="65" spans="6:7">
      <c r="F65" s="214"/>
      <c r="G65" s="215"/>
    </row>
    <row r="66" spans="1:8">
      <c r="A66" s="216" t="s">
        <v>355</v>
      </c>
      <c r="B66" s="217" t="s">
        <v>327</v>
      </c>
      <c r="C66" s="194"/>
      <c r="D66" s="194"/>
      <c r="E66" s="194"/>
      <c r="F66" s="218"/>
      <c r="G66" s="219">
        <f>G63+G64</f>
        <v>0</v>
      </c>
      <c r="H66" s="371"/>
    </row>
    <row r="67" spans="1:8">
      <c r="A67" s="221"/>
      <c r="B67" s="222"/>
      <c r="C67" s="59"/>
      <c r="D67" s="59"/>
      <c r="E67" s="59"/>
      <c r="F67" s="223"/>
      <c r="G67" s="224"/>
      <c r="H67" s="371"/>
    </row>
    <row r="68" s="16" customFormat="1" spans="1:8">
      <c r="A68" s="51"/>
      <c r="B68" s="221"/>
      <c r="C68" s="51"/>
      <c r="D68" s="51"/>
      <c r="E68" s="51"/>
      <c r="F68" s="233"/>
      <c r="G68" s="224"/>
      <c r="H68" s="375"/>
    </row>
    <row r="69" s="16" customFormat="1" spans="1:8">
      <c r="A69" s="51"/>
      <c r="B69" s="221"/>
      <c r="C69" s="51"/>
      <c r="D69" s="51"/>
      <c r="E69" s="51"/>
      <c r="F69" s="233"/>
      <c r="G69" s="224"/>
      <c r="H69" s="375"/>
    </row>
    <row r="70" spans="1:7">
      <c r="A70" s="111" t="s">
        <v>356</v>
      </c>
      <c r="B70" s="111"/>
      <c r="C70" s="111"/>
      <c r="D70" s="111"/>
      <c r="E70" s="111"/>
      <c r="F70" s="111"/>
      <c r="G70" s="111"/>
    </row>
    <row r="71" ht="26.25" spans="1:7">
      <c r="A71" s="98"/>
      <c r="B71" s="120" t="s">
        <v>298</v>
      </c>
      <c r="C71" s="367" t="s">
        <v>299</v>
      </c>
      <c r="D71" s="374" t="s">
        <v>300</v>
      </c>
      <c r="E71" s="367" t="s">
        <v>301</v>
      </c>
      <c r="F71" s="248" t="s">
        <v>302</v>
      </c>
      <c r="G71" s="248" t="s">
        <v>303</v>
      </c>
    </row>
    <row r="72" ht="21" spans="1:7">
      <c r="A72" s="151" t="s">
        <v>357</v>
      </c>
      <c r="B72" s="139" t="s">
        <v>358</v>
      </c>
      <c r="C72" s="248" t="s">
        <v>306</v>
      </c>
      <c r="D72" s="362">
        <v>1</v>
      </c>
      <c r="E72" s="248">
        <v>72</v>
      </c>
      <c r="F72" s="363">
        <f>ROUNDUP(('Superv Modulo 1 - Remuneração'!E37*(1+'Superv Modulo 3 - Encargos'!D36+'Superv Modulo 3 - Encargos'!D43+'Superv Modulo 3 - Encargos'!D46+('Superv Modulo 3 - Encargos'!D46*'Superv Modulo 3 - Encargos'!D36)+'Superv Modulo 3 - Encargos'!D77))/220,2)</f>
        <v>0</v>
      </c>
      <c r="G72" s="364">
        <f>ROUNDUP((F72*(1+D72)),2)</f>
        <v>0</v>
      </c>
    </row>
    <row r="73" spans="3:7">
      <c r="C73" s="231"/>
      <c r="D73" s="231"/>
      <c r="E73" s="231"/>
      <c r="F73" s="231"/>
      <c r="G73" s="231"/>
    </row>
    <row r="74" spans="3:7">
      <c r="C74" s="366" t="s">
        <v>307</v>
      </c>
      <c r="D74" s="366"/>
      <c r="E74" s="366"/>
      <c r="F74" s="367" t="s">
        <v>308</v>
      </c>
      <c r="G74" s="367" t="s">
        <v>52</v>
      </c>
    </row>
    <row r="75" ht="25.5" customHeight="1" spans="1:7">
      <c r="A75" s="207" t="s">
        <v>359</v>
      </c>
      <c r="B75" s="98" t="s">
        <v>310</v>
      </c>
      <c r="C75" s="208" t="s">
        <v>360</v>
      </c>
      <c r="D75" s="209"/>
      <c r="E75" s="209"/>
      <c r="F75" s="210"/>
      <c r="G75" s="211">
        <f>ROUNDUP(G72/26*5,2)</f>
        <v>0</v>
      </c>
    </row>
    <row r="76" spans="1:7">
      <c r="A76" s="99"/>
      <c r="B76" s="98" t="s">
        <v>312</v>
      </c>
      <c r="C76" s="208" t="s">
        <v>361</v>
      </c>
      <c r="D76" s="209"/>
      <c r="E76" s="209"/>
      <c r="F76" s="171"/>
      <c r="G76" s="211">
        <f>G72+G75</f>
        <v>0</v>
      </c>
    </row>
    <row r="77" spans="1:7">
      <c r="A77" s="207" t="s">
        <v>362</v>
      </c>
      <c r="B77" s="98" t="s">
        <v>315</v>
      </c>
      <c r="C77" s="208" t="s">
        <v>363</v>
      </c>
      <c r="D77" s="209"/>
      <c r="E77" s="209"/>
      <c r="F77" s="210">
        <v>0.06</v>
      </c>
      <c r="G77" s="211">
        <f>ROUNDUP(G76*F77,2)</f>
        <v>0</v>
      </c>
    </row>
    <row r="78" spans="1:7">
      <c r="A78" s="99"/>
      <c r="B78" s="98" t="s">
        <v>260</v>
      </c>
      <c r="C78" s="208" t="s">
        <v>364</v>
      </c>
      <c r="D78" s="209"/>
      <c r="E78" s="209"/>
      <c r="F78" s="171"/>
      <c r="G78" s="211">
        <f>G76+G77</f>
        <v>0</v>
      </c>
    </row>
    <row r="79" spans="1:7">
      <c r="A79" s="207" t="s">
        <v>365</v>
      </c>
      <c r="B79" s="98" t="s">
        <v>319</v>
      </c>
      <c r="C79" s="208" t="s">
        <v>366</v>
      </c>
      <c r="D79" s="209"/>
      <c r="E79" s="209"/>
      <c r="F79" s="210">
        <v>0.08</v>
      </c>
      <c r="G79" s="211">
        <f>ROUNDUP(G78*F79,2)</f>
        <v>0</v>
      </c>
    </row>
    <row r="80" spans="1:7">
      <c r="A80" s="99"/>
      <c r="B80" s="98" t="s">
        <v>321</v>
      </c>
      <c r="C80" s="208" t="s">
        <v>367</v>
      </c>
      <c r="D80" s="209"/>
      <c r="E80" s="209"/>
      <c r="F80" s="171"/>
      <c r="G80" s="211">
        <f>SUM(G78:G79)</f>
        <v>0</v>
      </c>
    </row>
    <row r="81" ht="23.25" customHeight="1" spans="1:7">
      <c r="A81" s="207" t="s">
        <v>368</v>
      </c>
      <c r="B81" s="98" t="s">
        <v>324</v>
      </c>
      <c r="C81" s="212" t="s">
        <v>325</v>
      </c>
      <c r="D81" s="213"/>
      <c r="E81" s="213"/>
      <c r="F81" s="145">
        <v>0.1425</v>
      </c>
      <c r="G81" s="179">
        <f>ROUNDUP(F81*(G80/(1-F81)),2)</f>
        <v>0</v>
      </c>
    </row>
    <row r="82" spans="6:7">
      <c r="F82" s="214"/>
      <c r="G82" s="215"/>
    </row>
    <row r="83" spans="1:8">
      <c r="A83" s="216" t="s">
        <v>369</v>
      </c>
      <c r="B83" s="217" t="s">
        <v>327</v>
      </c>
      <c r="C83" s="194"/>
      <c r="D83" s="194"/>
      <c r="E83" s="194"/>
      <c r="F83" s="218"/>
      <c r="G83" s="219">
        <f>G80+G81</f>
        <v>0</v>
      </c>
      <c r="H83" s="371"/>
    </row>
    <row r="84" s="16" customFormat="1" spans="1:8">
      <c r="A84" s="51"/>
      <c r="B84" s="221"/>
      <c r="C84" s="51"/>
      <c r="D84" s="51"/>
      <c r="E84" s="51"/>
      <c r="F84" s="233"/>
      <c r="G84" s="224"/>
      <c r="H84" s="375"/>
    </row>
    <row r="85" s="16" customFormat="1" spans="1:8">
      <c r="A85" s="51"/>
      <c r="B85" s="221"/>
      <c r="C85" s="51"/>
      <c r="D85" s="51"/>
      <c r="E85" s="51"/>
      <c r="F85" s="233"/>
      <c r="G85" s="224"/>
      <c r="H85" s="375"/>
    </row>
    <row r="86" s="16" customFormat="1" spans="1:8">
      <c r="A86" s="51"/>
      <c r="B86" s="221"/>
      <c r="C86" s="51"/>
      <c r="D86" s="51"/>
      <c r="E86" s="51"/>
      <c r="F86" s="233"/>
      <c r="G86" s="224"/>
      <c r="H86" s="375"/>
    </row>
    <row r="87" s="16" customFormat="1" spans="1:8">
      <c r="A87" s="111" t="s">
        <v>370</v>
      </c>
      <c r="B87" s="111"/>
      <c r="C87" s="111"/>
      <c r="D87" s="111"/>
      <c r="E87" s="111"/>
      <c r="F87" s="111"/>
      <c r="G87" s="224"/>
      <c r="H87" s="375"/>
    </row>
    <row r="88" s="16" customFormat="1" ht="13.5" spans="1:8">
      <c r="A88" s="51"/>
      <c r="B88" s="51"/>
      <c r="C88" s="99"/>
      <c r="D88" s="98" t="s">
        <v>307</v>
      </c>
      <c r="E88" s="42" t="s">
        <v>371</v>
      </c>
      <c r="F88" s="42" t="s">
        <v>372</v>
      </c>
      <c r="G88" s="42" t="s">
        <v>373</v>
      </c>
      <c r="H88" s="375"/>
    </row>
    <row r="89" s="16" customFormat="1" spans="1:8">
      <c r="A89" s="134" t="s">
        <v>326</v>
      </c>
      <c r="B89" s="139" t="s">
        <v>374</v>
      </c>
      <c r="C89" s="99"/>
      <c r="D89" s="155" t="s">
        <v>375</v>
      </c>
      <c r="E89" s="376">
        <f>E21</f>
        <v>56</v>
      </c>
      <c r="F89" s="377">
        <f>G32</f>
        <v>0</v>
      </c>
      <c r="G89" s="356">
        <f>E89*F89</f>
        <v>0</v>
      </c>
      <c r="H89" s="375"/>
    </row>
    <row r="90" s="16" customFormat="1" spans="1:8">
      <c r="A90" s="134" t="s">
        <v>341</v>
      </c>
      <c r="B90" s="139" t="s">
        <v>330</v>
      </c>
      <c r="C90" s="99"/>
      <c r="D90" s="155" t="s">
        <v>376</v>
      </c>
      <c r="E90" s="376">
        <f>E38</f>
        <v>20</v>
      </c>
      <c r="F90" s="377">
        <f>G49</f>
        <v>0</v>
      </c>
      <c r="G90" s="356">
        <f>E90*F90</f>
        <v>0</v>
      </c>
      <c r="H90" s="375"/>
    </row>
    <row r="91" s="16" customFormat="1" spans="1:8">
      <c r="A91" s="134" t="s">
        <v>355</v>
      </c>
      <c r="B91" s="139" t="s">
        <v>377</v>
      </c>
      <c r="C91" s="99"/>
      <c r="D91" s="155" t="s">
        <v>378</v>
      </c>
      <c r="E91" s="376">
        <f>E55</f>
        <v>24</v>
      </c>
      <c r="F91" s="377">
        <f>G66</f>
        <v>0</v>
      </c>
      <c r="G91" s="356">
        <f>E91*F91</f>
        <v>0</v>
      </c>
      <c r="H91" s="375"/>
    </row>
    <row r="92" s="16" customFormat="1" spans="1:8">
      <c r="A92" s="98" t="s">
        <v>369</v>
      </c>
      <c r="B92" s="139" t="s">
        <v>358</v>
      </c>
      <c r="C92" s="99"/>
      <c r="D92" s="155" t="s">
        <v>379</v>
      </c>
      <c r="E92" s="376">
        <f>E72</f>
        <v>72</v>
      </c>
      <c r="F92" s="377">
        <f>G83</f>
        <v>0</v>
      </c>
      <c r="G92" s="356">
        <f>E92*F92</f>
        <v>0</v>
      </c>
      <c r="H92" s="375"/>
    </row>
    <row r="93" s="16" customFormat="1" ht="13.5" spans="1:8">
      <c r="A93" s="99"/>
      <c r="B93" s="237" t="s">
        <v>380</v>
      </c>
      <c r="C93" s="194"/>
      <c r="D93" s="194"/>
      <c r="E93" s="218"/>
      <c r="F93" s="238"/>
      <c r="G93" s="219">
        <f>SUM(G89:G92)</f>
        <v>0</v>
      </c>
      <c r="H93" s="375"/>
    </row>
    <row r="94" s="16" customFormat="1" spans="1:8">
      <c r="A94" s="51"/>
      <c r="B94" s="221"/>
      <c r="C94" s="51"/>
      <c r="D94" s="51"/>
      <c r="E94" s="51"/>
      <c r="F94" s="233"/>
      <c r="G94" s="224"/>
      <c r="H94" s="375"/>
    </row>
    <row r="95" spans="1:1">
      <c r="A95" s="1" t="s">
        <v>133</v>
      </c>
    </row>
    <row r="96" spans="1:5">
      <c r="A96" s="239" t="s">
        <v>381</v>
      </c>
      <c r="B96" s="239"/>
      <c r="C96" s="239"/>
      <c r="D96" s="239"/>
      <c r="E96" s="239"/>
    </row>
    <row r="97" s="16" customFormat="1" spans="1:7">
      <c r="A97" s="240" t="s">
        <v>382</v>
      </c>
      <c r="B97" s="240"/>
      <c r="C97" s="240"/>
      <c r="D97" s="240"/>
      <c r="E97" s="240"/>
      <c r="G97" s="378">
        <f>SUM(G89:G92)</f>
        <v>0</v>
      </c>
    </row>
    <row r="98" spans="1:5">
      <c r="A98" s="239" t="s">
        <v>383</v>
      </c>
      <c r="B98" s="239"/>
      <c r="C98" s="239"/>
      <c r="D98" s="239"/>
      <c r="E98" s="239"/>
    </row>
    <row r="99" s="16" customFormat="1" ht="27" customHeight="1" spans="1:5">
      <c r="A99" s="241" t="s">
        <v>384</v>
      </c>
      <c r="B99" s="240"/>
      <c r="C99" s="240"/>
      <c r="D99" s="240"/>
      <c r="E99" s="240"/>
    </row>
    <row r="100" s="16" customFormat="1" customHeight="1" spans="1:5">
      <c r="A100" s="242" t="s">
        <v>385</v>
      </c>
      <c r="B100" s="243"/>
      <c r="C100" s="243"/>
      <c r="D100" s="243"/>
      <c r="E100" s="243"/>
    </row>
    <row r="101" s="16" customFormat="1" spans="1:5">
      <c r="A101" s="244" t="s">
        <v>386</v>
      </c>
      <c r="B101" s="245"/>
      <c r="C101" s="245"/>
      <c r="D101" s="245"/>
      <c r="E101" s="245"/>
    </row>
    <row r="102" s="16" customFormat="1" spans="1:5">
      <c r="A102" s="242" t="s">
        <v>387</v>
      </c>
      <c r="B102" s="243"/>
      <c r="C102" s="243"/>
      <c r="D102" s="243"/>
      <c r="E102" s="243"/>
    </row>
  </sheetData>
  <sheetProtection password="8B6C" sheet="1" objects="1"/>
  <mergeCells count="50"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  <mergeCell ref="C23:E23"/>
    <mergeCell ref="C24:E24"/>
    <mergeCell ref="C25:E25"/>
    <mergeCell ref="C26:E26"/>
    <mergeCell ref="C27:E27"/>
    <mergeCell ref="C28:E28"/>
    <mergeCell ref="C29:E29"/>
    <mergeCell ref="C30:E30"/>
    <mergeCell ref="C40:E40"/>
    <mergeCell ref="C41:E41"/>
    <mergeCell ref="C42:E42"/>
    <mergeCell ref="C43:E43"/>
    <mergeCell ref="C44:E44"/>
    <mergeCell ref="C45:E45"/>
    <mergeCell ref="C46:E46"/>
    <mergeCell ref="C47:E47"/>
    <mergeCell ref="C57:E57"/>
    <mergeCell ref="C58:E58"/>
    <mergeCell ref="C59:E59"/>
    <mergeCell ref="C60:E60"/>
    <mergeCell ref="C61:E61"/>
    <mergeCell ref="C62:E62"/>
    <mergeCell ref="C63:E63"/>
    <mergeCell ref="C64:E64"/>
    <mergeCell ref="C74:E74"/>
    <mergeCell ref="C75:E75"/>
    <mergeCell ref="C76:E76"/>
    <mergeCell ref="C77:E77"/>
    <mergeCell ref="C78:E78"/>
    <mergeCell ref="C79:E79"/>
    <mergeCell ref="C80:E80"/>
    <mergeCell ref="C81:E81"/>
    <mergeCell ref="A96:E96"/>
    <mergeCell ref="A97:E97"/>
    <mergeCell ref="A98:E98"/>
    <mergeCell ref="A99:E99"/>
    <mergeCell ref="A100:E100"/>
    <mergeCell ref="A101:E101"/>
    <mergeCell ref="A102:E102"/>
  </mergeCells>
  <pageMargins left="0.511811024" right="0.511811024" top="0.787401575" bottom="0.787401575" header="0.31496062" footer="0.31496062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1"/>
  <sheetViews>
    <sheetView topLeftCell="A179" workbookViewId="0">
      <selection activeCell="E203" sqref="E203"/>
    </sheetView>
  </sheetViews>
  <sheetFormatPr defaultColWidth="9" defaultRowHeight="15"/>
  <cols>
    <col min="1" max="1" width="9.14285714285714" style="2"/>
    <col min="2" max="2" width="52.8571428571429" style="2" customWidth="1"/>
    <col min="3" max="3" width="52.4285714285714" style="2" customWidth="1"/>
    <col min="4" max="5" width="15.7142857142857" style="2" customWidth="1"/>
    <col min="6" max="6" width="9.14285714285714" style="2"/>
    <col min="7" max="7" width="11.2857142857143" style="2" customWidth="1"/>
    <col min="8" max="9" width="12.8571428571429" style="2"/>
    <col min="10" max="16384" width="9.14285714285714" style="2"/>
  </cols>
  <sheetData>
    <row r="1" ht="15.75" spans="1:5">
      <c r="A1" s="3" t="s">
        <v>388</v>
      </c>
      <c r="B1" s="3"/>
      <c r="C1" s="4"/>
      <c r="D1" s="4"/>
      <c r="E1" s="4"/>
    </row>
    <row r="3" s="1" customFormat="1" customHeight="1" spans="1:5">
      <c r="A3" s="1" t="s">
        <v>30</v>
      </c>
      <c r="C3" s="93" t="str">
        <f>'Superv Id Contratação'!B3</f>
        <v>TRIBUNAL REGIONAL ELEITORAL DE MATO GROSSO DO SUL</v>
      </c>
      <c r="D3" s="93"/>
      <c r="E3" s="93"/>
    </row>
    <row r="4" s="1" customFormat="1" customHeight="1" spans="1:5">
      <c r="A4" s="1" t="s">
        <v>32</v>
      </c>
      <c r="C4" s="93" t="str">
        <f>IF('Superv Id Contratação'!B4="","",'Superv Id Contratação'!B4)</f>
        <v>SEI 0006926-11.2023.6.12.8000  (Pregão 19/2024)</v>
      </c>
      <c r="D4" s="93"/>
      <c r="E4" s="93"/>
    </row>
    <row r="5" s="1" customFormat="1" customHeight="1" spans="1:5">
      <c r="A5" s="1" t="s">
        <v>34</v>
      </c>
      <c r="C5" s="94">
        <f>IF('Superv Id Contratação'!B5="","",'Superv Id Contratação'!B5)</f>
        <v>45428</v>
      </c>
      <c r="D5" s="94"/>
      <c r="E5" s="94"/>
    </row>
    <row r="6" s="1" customFormat="1" ht="7.5" customHeight="1" spans="3:5">
      <c r="C6" s="16"/>
      <c r="D6" s="16"/>
      <c r="E6" s="16"/>
    </row>
    <row r="7" s="1" customFormat="1" customHeight="1" spans="1:5">
      <c r="A7" s="1" t="s">
        <v>47</v>
      </c>
      <c r="C7" s="93" t="str">
        <f>IF('A - Identificação da empresa'!B4="","",'A - Identificação da empresa'!B4)</f>
        <v/>
      </c>
      <c r="D7" s="93"/>
      <c r="E7" s="93"/>
    </row>
    <row r="8" s="1" customFormat="1" customHeight="1" spans="1:5">
      <c r="A8" s="1" t="s">
        <v>4</v>
      </c>
      <c r="C8" s="93" t="str">
        <f>IF('A - Identificação da empresa'!B6="","",'A - Identificação da empresa'!B6)</f>
        <v/>
      </c>
      <c r="D8" s="93"/>
      <c r="E8" s="93"/>
    </row>
    <row r="9" s="1" customFormat="1" ht="7.5" customHeight="1" spans="3:5">
      <c r="C9" s="16"/>
      <c r="D9" s="16"/>
      <c r="E9" s="16"/>
    </row>
    <row r="10" s="1" customFormat="1" customHeight="1" spans="1:5">
      <c r="A10" s="1" t="s">
        <v>35</v>
      </c>
      <c r="C10" s="93" t="str">
        <f>IF('Superv Id Contratação'!B7="","",'Superv Id Contratação'!B7)</f>
        <v>Supervisores de Auxiliar de apoio às Eleições</v>
      </c>
      <c r="D10" s="93"/>
      <c r="E10" s="93"/>
    </row>
    <row r="11" s="1" customFormat="1" customHeight="1" spans="1:5">
      <c r="A11" s="1" t="s">
        <v>48</v>
      </c>
      <c r="C11" s="93" t="str">
        <f>IF('Superv Id Contratação'!B8="","",'Superv Id Contratação'!B8)</f>
        <v>Supervisor Operacional II (STEAC)</v>
      </c>
      <c r="D11" s="93"/>
      <c r="E11" s="93"/>
    </row>
    <row r="12" s="1" customFormat="1" customHeight="1" spans="1:5">
      <c r="A12" s="1" t="s">
        <v>39</v>
      </c>
      <c r="C12" s="95" t="str">
        <f>IF('Superv Id Contratação'!B9="","",'Superv Id Contratação'!B9)</f>
        <v>44 horas</v>
      </c>
      <c r="D12" s="9" t="s">
        <v>49</v>
      </c>
      <c r="E12" s="93">
        <f>IF('Superv Id Contratação'!E9="","",'Superv Id Contratação'!E9)</f>
        <v>2</v>
      </c>
    </row>
    <row r="13" s="1" customFormat="1" customHeight="1" spans="1:5">
      <c r="A13" s="1" t="s">
        <v>42</v>
      </c>
      <c r="C13" s="93" t="str">
        <f>IF('Superv Id Contratação'!B10="","",'Superv Id Contratação'!B10)</f>
        <v>Unidades da Justiça Eleitoral de Mato Grosso do Sul</v>
      </c>
      <c r="D13" s="93"/>
      <c r="E13" s="93"/>
    </row>
    <row r="14" s="1" customFormat="1" customHeight="1" spans="1:5">
      <c r="A14" s="1" t="s">
        <v>44</v>
      </c>
      <c r="C14" s="93" t="str">
        <f>IF('Superv Id Contratação'!B11="","",'Superv Id Contratação'!B11)</f>
        <v/>
      </c>
      <c r="D14" s="93"/>
      <c r="E14" s="93"/>
    </row>
    <row r="15" s="1" customFormat="1" customHeight="1" spans="1:5">
      <c r="A15" s="1" t="s">
        <v>37</v>
      </c>
      <c r="C15" s="93" t="str">
        <f>C11</f>
        <v>Supervisor Operacional II (STEAC)</v>
      </c>
      <c r="D15" s="93"/>
      <c r="E15" s="93"/>
    </row>
    <row r="16" s="1" customFormat="1" customHeight="1" spans="1:5">
      <c r="A16" s="1" t="s">
        <v>45</v>
      </c>
      <c r="C16" s="94" t="str">
        <f>IF('Superv Id Contratação'!B12="","",'Superv Id Contratação'!B12)</f>
        <v/>
      </c>
      <c r="D16" s="94"/>
      <c r="E16" s="94"/>
    </row>
    <row r="17" s="1" customFormat="1" ht="12.75" spans="3:5">
      <c r="C17" s="96"/>
      <c r="D17" s="96"/>
      <c r="E17" s="96"/>
    </row>
    <row r="18" s="1" customFormat="1" ht="12.75" spans="1:5">
      <c r="A18" s="97" t="s">
        <v>50</v>
      </c>
      <c r="B18" s="97"/>
      <c r="C18" s="97"/>
      <c r="D18" s="97"/>
      <c r="E18" s="97"/>
    </row>
    <row r="19" s="1" customFormat="1" ht="12.75" spans="3:5">
      <c r="C19" s="98" t="s">
        <v>51</v>
      </c>
      <c r="D19" s="99"/>
      <c r="E19" s="42" t="s">
        <v>52</v>
      </c>
    </row>
    <row r="20" s="1" customFormat="1" ht="12.75" spans="1:5">
      <c r="A20" s="98" t="s">
        <v>53</v>
      </c>
      <c r="B20" s="98" t="s">
        <v>54</v>
      </c>
      <c r="C20" s="100" t="str">
        <f>IF('Superv Modulo 1 - Remuneração'!C20="","",'Superv Modulo 1 - Remuneração'!C20)</f>
        <v/>
      </c>
      <c r="D20" s="101"/>
      <c r="E20" s="343">
        <f>'Superv Modulo 1 - Remuneração'!E20</f>
        <v>0</v>
      </c>
    </row>
    <row r="21" s="1" customFormat="1" ht="12.75" spans="1:5">
      <c r="A21" s="98" t="s">
        <v>55</v>
      </c>
      <c r="B21" s="98" t="s">
        <v>389</v>
      </c>
      <c r="C21" s="100" t="str">
        <f>IF('Superv Modulo 1 - Remuneração'!C21="","",'Superv Modulo 1 - Remuneração'!C21)</f>
        <v/>
      </c>
      <c r="D21" s="101"/>
      <c r="E21" s="343">
        <f>'Superv Modulo 1 - Remuneração'!E21</f>
        <v>0</v>
      </c>
    </row>
    <row r="22" s="1" customFormat="1" ht="12.75" spans="1:5">
      <c r="A22" s="98" t="s">
        <v>57</v>
      </c>
      <c r="B22" s="98" t="s">
        <v>58</v>
      </c>
      <c r="C22" s="100" t="str">
        <f>IF('Superv Modulo 1 - Remuneração'!C22="","",'Superv Modulo 1 - Remuneração'!C22)</f>
        <v/>
      </c>
      <c r="D22" s="101"/>
      <c r="E22" s="343">
        <f>'Superv Modulo 1 - Remuneração'!E22</f>
        <v>0</v>
      </c>
    </row>
    <row r="23" s="1" customFormat="1" ht="12.75" spans="1:5">
      <c r="A23" s="98" t="s">
        <v>59</v>
      </c>
      <c r="B23" s="98" t="s">
        <v>60</v>
      </c>
      <c r="C23" s="100" t="str">
        <f>IF('Superv Modulo 1 - Remuneração'!C23="","",'Superv Modulo 1 - Remuneração'!C23)</f>
        <v/>
      </c>
      <c r="D23" s="101"/>
      <c r="E23" s="343">
        <f>'Superv Modulo 1 - Remuneração'!E23</f>
        <v>0</v>
      </c>
    </row>
    <row r="24" s="1" customFormat="1" ht="12.75" spans="1:5">
      <c r="A24" s="98" t="s">
        <v>61</v>
      </c>
      <c r="B24" s="98" t="s">
        <v>62</v>
      </c>
      <c r="C24" s="100" t="str">
        <f>IF('Superv Modulo 1 - Remuneração'!C24="","",'Superv Modulo 1 - Remuneração'!C24)</f>
        <v/>
      </c>
      <c r="D24" s="101"/>
      <c r="E24" s="343">
        <f>'Superv Modulo 1 - Remuneração'!E24</f>
        <v>0</v>
      </c>
    </row>
    <row r="25" s="1" customFormat="1" ht="12.75" spans="1:5">
      <c r="A25" s="98" t="s">
        <v>63</v>
      </c>
      <c r="B25" s="98" t="s">
        <v>64</v>
      </c>
      <c r="C25" s="100" t="str">
        <f>IF('Superv Modulo 1 - Remuneração'!C25="","",'Superv Modulo 1 - Remuneração'!C25)</f>
        <v/>
      </c>
      <c r="D25" s="101"/>
      <c r="E25" s="343">
        <f>'Superv Modulo 1 - Remuneração'!E25</f>
        <v>0</v>
      </c>
    </row>
    <row r="26" s="1" customFormat="1" ht="12.75" spans="1:5">
      <c r="A26" s="98" t="s">
        <v>65</v>
      </c>
      <c r="B26" s="98" t="s">
        <v>66</v>
      </c>
      <c r="C26" s="100" t="str">
        <f>IF('Superv Modulo 1 - Remuneração'!C26="","",'Superv Modulo 1 - Remuneração'!C26)</f>
        <v/>
      </c>
      <c r="D26" s="101"/>
      <c r="E26" s="343">
        <f>'Superv Modulo 1 - Remuneração'!E26</f>
        <v>0</v>
      </c>
    </row>
    <row r="27" s="1" customFormat="1" ht="12.75" spans="1:5">
      <c r="A27" s="98" t="s">
        <v>67</v>
      </c>
      <c r="B27" s="98" t="s">
        <v>68</v>
      </c>
      <c r="C27" s="100" t="str">
        <f>IF('Superv Modulo 1 - Remuneração'!C27="","",'Superv Modulo 1 - Remuneração'!C27)</f>
        <v/>
      </c>
      <c r="D27" s="101"/>
      <c r="E27" s="343">
        <f>'Superv Modulo 1 - Remuneração'!E27</f>
        <v>0</v>
      </c>
    </row>
    <row r="28" s="1" customFormat="1" ht="12.75" spans="1:5">
      <c r="A28" s="98" t="s">
        <v>69</v>
      </c>
      <c r="B28" s="103" t="s">
        <v>390</v>
      </c>
      <c r="C28" s="104" t="s">
        <v>71</v>
      </c>
      <c r="D28" s="101"/>
      <c r="E28" s="343">
        <f>'Superv Modulo 1 - Remuneração'!E28</f>
        <v>0</v>
      </c>
    </row>
    <row r="29" s="1" customFormat="1" ht="12.75" spans="1:5">
      <c r="A29" s="105" t="s">
        <v>72</v>
      </c>
      <c r="B29" s="106" t="str">
        <f>IF('Superv Modulo 1 - Remuneração'!B29="","",'Superv Modulo 1 - Remuneração'!B29)</f>
        <v/>
      </c>
      <c r="C29" s="106" t="str">
        <f>IF('Superv Modulo 1 - Remuneração'!C29="","",'Superv Modulo 1 - Remuneração'!C29)</f>
        <v/>
      </c>
      <c r="D29" s="101"/>
      <c r="E29" s="343">
        <f>'Superv Modulo 1 - Remuneração'!E29</f>
        <v>0</v>
      </c>
    </row>
    <row r="30" s="1" customFormat="1" ht="12.75" spans="1:5">
      <c r="A30" s="105" t="s">
        <v>73</v>
      </c>
      <c r="B30" s="106" t="str">
        <f>IF('Superv Modulo 1 - Remuneração'!B30="","",'Superv Modulo 1 - Remuneração'!B30)</f>
        <v/>
      </c>
      <c r="C30" s="106" t="str">
        <f>IF('Superv Modulo 1 - Remuneração'!C30="","",'Superv Modulo 1 - Remuneração'!C30)</f>
        <v/>
      </c>
      <c r="D30" s="101"/>
      <c r="E30" s="343">
        <f>'Superv Modulo 1 - Remuneração'!E30</f>
        <v>0</v>
      </c>
    </row>
    <row r="31" s="1" customFormat="1" ht="12.75" spans="1:5">
      <c r="A31" s="105" t="s">
        <v>74</v>
      </c>
      <c r="B31" s="106" t="str">
        <f>IF('Superv Modulo 1 - Remuneração'!B31="","",'Superv Modulo 1 - Remuneração'!B31)</f>
        <v/>
      </c>
      <c r="C31" s="106" t="str">
        <f>IF('Superv Modulo 1 - Remuneração'!C31="","",'Superv Modulo 1 - Remuneração'!C31)</f>
        <v/>
      </c>
      <c r="D31" s="101"/>
      <c r="E31" s="343">
        <f>'Superv Modulo 1 - Remuneração'!E31</f>
        <v>0</v>
      </c>
    </row>
    <row r="32" s="1" customFormat="1" ht="12.75" spans="1:5">
      <c r="A32" s="105" t="s">
        <v>75</v>
      </c>
      <c r="B32" s="106" t="str">
        <f>IF('Superv Modulo 1 - Remuneração'!B32="","",'Superv Modulo 1 - Remuneração'!B32)</f>
        <v/>
      </c>
      <c r="C32" s="106" t="str">
        <f>IF('Superv Modulo 1 - Remuneração'!C32="","",'Superv Modulo 1 - Remuneração'!C32)</f>
        <v/>
      </c>
      <c r="D32" s="101"/>
      <c r="E32" s="343">
        <f>'Superv Modulo 1 - Remuneração'!E32</f>
        <v>0</v>
      </c>
    </row>
    <row r="33" s="1" customFormat="1" ht="12.75" spans="1:5">
      <c r="A33" s="105" t="s">
        <v>76</v>
      </c>
      <c r="B33" s="106" t="str">
        <f>IF('Superv Modulo 1 - Remuneração'!B33="","",'Superv Modulo 1 - Remuneração'!B33)</f>
        <v/>
      </c>
      <c r="C33" s="106" t="str">
        <f>IF('Superv Modulo 1 - Remuneração'!C33="","",'Superv Modulo 1 - Remuneração'!C33)</f>
        <v/>
      </c>
      <c r="D33" s="101"/>
      <c r="E33" s="343">
        <f>'Superv Modulo 1 - Remuneração'!E33</f>
        <v>0</v>
      </c>
    </row>
    <row r="34" s="1" customFormat="1" ht="12.75" spans="1:5">
      <c r="A34" s="105" t="s">
        <v>77</v>
      </c>
      <c r="B34" s="106" t="str">
        <f>IF('Superv Modulo 1 - Remuneração'!B34="","",'Superv Modulo 1 - Remuneração'!B34)</f>
        <v/>
      </c>
      <c r="C34" s="106" t="str">
        <f>IF('Superv Modulo 1 - Remuneração'!C34="","",'Superv Modulo 1 - Remuneração'!C34)</f>
        <v/>
      </c>
      <c r="D34" s="101"/>
      <c r="E34" s="343">
        <f>'Superv Modulo 1 - Remuneração'!E34</f>
        <v>0</v>
      </c>
    </row>
    <row r="35" s="1" customFormat="1" ht="12.75" spans="1:5">
      <c r="A35" s="105" t="s">
        <v>78</v>
      </c>
      <c r="B35" s="106" t="str">
        <f>IF('Superv Modulo 1 - Remuneração'!B35="","",'Superv Modulo 1 - Remuneração'!B35)</f>
        <v/>
      </c>
      <c r="C35" s="106" t="str">
        <f>IF('Superv Modulo 1 - Remuneração'!C35="","",'Superv Modulo 1 - Remuneração'!C35)</f>
        <v/>
      </c>
      <c r="D35" s="101"/>
      <c r="E35" s="343">
        <f>'Superv Modulo 1 - Remuneração'!E35</f>
        <v>0</v>
      </c>
    </row>
    <row r="36" s="1" customFormat="1" ht="12.75" spans="1:5">
      <c r="A36" s="105" t="s">
        <v>79</v>
      </c>
      <c r="B36" s="106" t="str">
        <f>IF('Superv Modulo 1 - Remuneração'!B36="","",'Superv Modulo 1 - Remuneração'!B36)</f>
        <v/>
      </c>
      <c r="C36" s="106" t="str">
        <f>IF('Superv Modulo 1 - Remuneração'!C36="","",'Superv Modulo 1 - Remuneração'!C36)</f>
        <v/>
      </c>
      <c r="D36" s="101"/>
      <c r="E36" s="343">
        <f>'Superv Modulo 1 - Remuneração'!E36</f>
        <v>0</v>
      </c>
    </row>
    <row r="37" s="1" customFormat="1" ht="12.75" spans="1:5">
      <c r="A37" s="99"/>
      <c r="B37" s="109" t="s">
        <v>391</v>
      </c>
      <c r="C37" s="99"/>
      <c r="D37" s="101"/>
      <c r="E37" s="344">
        <f>SUM(E20:E28)</f>
        <v>0</v>
      </c>
    </row>
    <row r="38" s="1" customFormat="1" ht="12.75"/>
    <row r="39" s="1" customFormat="1" ht="12.75"/>
    <row r="40" s="1" customFormat="1" ht="12.75" spans="1:5">
      <c r="A40" s="97" t="s">
        <v>84</v>
      </c>
      <c r="B40" s="97"/>
      <c r="C40" s="97"/>
      <c r="D40" s="97"/>
      <c r="E40" s="97"/>
    </row>
    <row r="41" s="1" customFormat="1" ht="12.75" spans="3:5">
      <c r="C41" s="98" t="s">
        <v>51</v>
      </c>
      <c r="D41" s="99"/>
      <c r="E41" s="42" t="s">
        <v>52</v>
      </c>
    </row>
    <row r="42" s="1" customFormat="1" ht="24" spans="1:5">
      <c r="A42" s="98" t="s">
        <v>85</v>
      </c>
      <c r="B42" s="98" t="s">
        <v>86</v>
      </c>
      <c r="C42" s="100" t="str">
        <f>IF('Superv Modulo 2 - Beneficios'!C20="","",'Superv Modulo 2 - Beneficios'!C20)</f>
        <v>Portaria Agereg n. 21 de 13 de Março de 2024 (Tarifa: R$ 4,75 nº dias trabalhados + Desconto 6%)</v>
      </c>
      <c r="D42" s="101"/>
      <c r="E42" s="343">
        <f>'Superv Modulo 2 - Beneficios'!E20</f>
        <v>0</v>
      </c>
    </row>
    <row r="43" s="1" customFormat="1" ht="12.75" spans="1:5">
      <c r="A43" s="98" t="s">
        <v>88</v>
      </c>
      <c r="B43" s="98" t="s">
        <v>89</v>
      </c>
      <c r="C43" s="100" t="str">
        <f>IF('Superv Modulo 2 - Beneficios'!C21="","",'Superv Modulo 2 - Beneficios'!C21)</f>
        <v>Cláusula 14ª CCT 2024</v>
      </c>
      <c r="D43" s="101"/>
      <c r="E43" s="343">
        <f>'Superv Modulo 2 - Beneficios'!E21</f>
        <v>0</v>
      </c>
    </row>
    <row r="44" s="1" customFormat="1" ht="12.75" spans="1:5">
      <c r="A44" s="98" t="s">
        <v>91</v>
      </c>
      <c r="B44" s="98" t="s">
        <v>92</v>
      </c>
      <c r="C44" s="100" t="str">
        <f>IF('Superv Modulo 2 - Beneficios'!C22="","",'Superv Modulo 2 - Beneficios'!C22)</f>
        <v/>
      </c>
      <c r="D44" s="101"/>
      <c r="E44" s="343">
        <f>'Superv Modulo 2 - Beneficios'!E22</f>
        <v>0</v>
      </c>
    </row>
    <row r="45" s="1" customFormat="1" ht="12.75" spans="1:5">
      <c r="A45" s="98" t="s">
        <v>93</v>
      </c>
      <c r="B45" s="98" t="s">
        <v>94</v>
      </c>
      <c r="C45" s="100" t="str">
        <f>IF('Superv Modulo 2 - Beneficios'!C23="","",'Superv Modulo 2 - Beneficios'!C23)</f>
        <v/>
      </c>
      <c r="D45" s="101"/>
      <c r="E45" s="343">
        <f>'Superv Modulo 2 - Beneficios'!E23</f>
        <v>0</v>
      </c>
    </row>
    <row r="46" s="1" customFormat="1" ht="12.75" spans="1:5">
      <c r="A46" s="98" t="s">
        <v>95</v>
      </c>
      <c r="B46" s="98" t="s">
        <v>96</v>
      </c>
      <c r="C46" s="100" t="str">
        <f>IF('Superv Modulo 2 - Beneficios'!C24="","",'Superv Modulo 2 - Beneficios'!C24)</f>
        <v/>
      </c>
      <c r="D46" s="101"/>
      <c r="E46" s="343">
        <f>'Superv Modulo 2 - Beneficios'!E24</f>
        <v>0</v>
      </c>
    </row>
    <row r="47" s="1" customFormat="1" ht="12.75" spans="1:5">
      <c r="A47" s="98" t="s">
        <v>97</v>
      </c>
      <c r="B47" s="103" t="s">
        <v>390</v>
      </c>
      <c r="C47" s="100" t="s">
        <v>99</v>
      </c>
      <c r="D47" s="101"/>
      <c r="E47" s="343">
        <f>'Superv Modulo 2 - Beneficios'!E25</f>
        <v>0</v>
      </c>
    </row>
    <row r="48" s="1" customFormat="1" ht="63" customHeight="1" spans="1:5">
      <c r="A48" s="105" t="s">
        <v>100</v>
      </c>
      <c r="B48" s="100" t="str">
        <f>IF('Superv Modulo 2 - Beneficios'!B26="","",'Superv Modulo 2 - Beneficios'!B26)</f>
        <v>Benefício Social Familiar</v>
      </c>
      <c r="C48" s="100" t="str">
        <f>IF('Superv Modulo 2 - Beneficios'!C26="","",'Superv Modulo 2 - Beneficios'!C26)</f>
        <v>Cláusula 17ª CCT/2024</v>
      </c>
      <c r="D48" s="101"/>
      <c r="E48" s="343">
        <f>'Superv Modulo 2 - Beneficios'!E26</f>
        <v>0</v>
      </c>
    </row>
    <row r="49" s="1" customFormat="1" ht="36" spans="1:5">
      <c r="A49" s="105" t="s">
        <v>103</v>
      </c>
      <c r="B49" s="100" t="str">
        <f>IF('Superv Modulo 2 - Beneficios'!B27="","",'Superv Modulo 2 - Beneficios'!B27)</f>
        <v>Prêmio Cesta Básica</v>
      </c>
      <c r="C49" s="100" t="str">
        <f>IF('Superv Modulo 2 - Beneficios'!C27="","",'Superv Modulo 2 - Beneficios'!C27)</f>
        <v>Cláusula 12ª da CCT/2024 - para colaboradores/empregados que não possuir nenhuma falta e cumprir totalmente a jornada mensal.</v>
      </c>
      <c r="D49" s="101"/>
      <c r="E49" s="343">
        <f>'Superv Modulo 2 - Beneficios'!E27</f>
        <v>0</v>
      </c>
    </row>
    <row r="50" s="1" customFormat="1" ht="12.75" spans="1:5">
      <c r="A50" s="105" t="s">
        <v>106</v>
      </c>
      <c r="B50" s="100" t="str">
        <f>IF('Superv Modulo 2 - Beneficios'!B28="","",'Superv Modulo 2 - Beneficios'!B28)</f>
        <v/>
      </c>
      <c r="C50" s="100" t="str">
        <f>IF('Superv Modulo 2 - Beneficios'!C28="","",'Superv Modulo 2 - Beneficios'!C28)</f>
        <v/>
      </c>
      <c r="D50" s="101"/>
      <c r="E50" s="343">
        <f>'Superv Modulo 2 - Beneficios'!E28</f>
        <v>0</v>
      </c>
    </row>
    <row r="51" s="1" customFormat="1" ht="12.75" spans="1:5">
      <c r="A51" s="105" t="s">
        <v>107</v>
      </c>
      <c r="B51" s="100" t="str">
        <f>IF('Superv Modulo 2 - Beneficios'!B29="","",'Superv Modulo 2 - Beneficios'!B29)</f>
        <v/>
      </c>
      <c r="C51" s="100" t="str">
        <f>IF('Superv Modulo 2 - Beneficios'!C29="","",'Superv Modulo 2 - Beneficios'!C29)</f>
        <v/>
      </c>
      <c r="D51" s="101"/>
      <c r="E51" s="343">
        <f>'Superv Modulo 2 - Beneficios'!E29</f>
        <v>0</v>
      </c>
    </row>
    <row r="52" s="1" customFormat="1" ht="12.75" spans="1:5">
      <c r="A52" s="105" t="s">
        <v>108</v>
      </c>
      <c r="B52" s="100" t="str">
        <f>IF('Superv Modulo 2 - Beneficios'!B30="","",'Superv Modulo 2 - Beneficios'!B30)</f>
        <v/>
      </c>
      <c r="C52" s="100" t="str">
        <f>IF('Superv Modulo 2 - Beneficios'!C30="","",'Superv Modulo 2 - Beneficios'!C30)</f>
        <v/>
      </c>
      <c r="D52" s="101"/>
      <c r="E52" s="343">
        <f>'Superv Modulo 2 - Beneficios'!E30</f>
        <v>0</v>
      </c>
    </row>
    <row r="53" s="1" customFormat="1" ht="12.75" spans="1:5">
      <c r="A53" s="105" t="s">
        <v>109</v>
      </c>
      <c r="B53" s="100" t="str">
        <f>IF('Superv Modulo 2 - Beneficios'!B31="","",'Superv Modulo 2 - Beneficios'!B31)</f>
        <v/>
      </c>
      <c r="C53" s="100" t="str">
        <f>IF('Superv Modulo 2 - Beneficios'!C31="","",'Superv Modulo 2 - Beneficios'!C31)</f>
        <v/>
      </c>
      <c r="D53" s="101"/>
      <c r="E53" s="343">
        <f>'Superv Modulo 2 - Beneficios'!E31</f>
        <v>0</v>
      </c>
    </row>
    <row r="54" s="1" customFormat="1" ht="12.75" spans="1:5">
      <c r="A54" s="105" t="s">
        <v>110</v>
      </c>
      <c r="B54" s="100" t="str">
        <f>IF('Superv Modulo 2 - Beneficios'!B32="","",'Superv Modulo 2 - Beneficios'!B32)</f>
        <v/>
      </c>
      <c r="C54" s="100" t="str">
        <f>IF('Superv Modulo 2 - Beneficios'!C32="","",'Superv Modulo 2 - Beneficios'!C32)</f>
        <v/>
      </c>
      <c r="D54" s="101"/>
      <c r="E54" s="343">
        <f>'Superv Modulo 2 - Beneficios'!E32</f>
        <v>0</v>
      </c>
    </row>
    <row r="55" s="1" customFormat="1" ht="12.75" spans="1:5">
      <c r="A55" s="105" t="s">
        <v>111</v>
      </c>
      <c r="B55" s="100" t="str">
        <f>IF('Superv Modulo 2 - Beneficios'!B33="","",'Superv Modulo 2 - Beneficios'!B33)</f>
        <v/>
      </c>
      <c r="C55" s="100" t="str">
        <f>IF('Superv Modulo 2 - Beneficios'!C33="","",'Superv Modulo 2 - Beneficios'!C33)</f>
        <v/>
      </c>
      <c r="D55" s="101"/>
      <c r="E55" s="343">
        <f>'Superv Modulo 2 - Beneficios'!E33</f>
        <v>0</v>
      </c>
    </row>
    <row r="56" s="1" customFormat="1" ht="12.75" spans="1:5">
      <c r="A56" s="99"/>
      <c r="B56" s="109" t="s">
        <v>392</v>
      </c>
      <c r="C56" s="101"/>
      <c r="D56" s="101"/>
      <c r="E56" s="344">
        <f>SUM(E42:E47)</f>
        <v>0</v>
      </c>
    </row>
    <row r="57" s="1" customFormat="1" ht="12.75"/>
    <row r="58" s="1" customFormat="1" ht="12.75"/>
    <row r="59" s="1" customFormat="1" ht="12.75" spans="1:5">
      <c r="A59" s="97" t="s">
        <v>137</v>
      </c>
      <c r="B59" s="97"/>
      <c r="C59" s="97"/>
      <c r="D59" s="97"/>
      <c r="E59" s="97"/>
    </row>
    <row r="60" s="1" customFormat="1" ht="12.75"/>
    <row r="61" s="1" customFormat="1" ht="12.75" spans="1:5">
      <c r="A61" s="111" t="s">
        <v>138</v>
      </c>
      <c r="B61" s="111"/>
      <c r="C61" s="98" t="s">
        <v>51</v>
      </c>
      <c r="D61" s="42" t="s">
        <v>139</v>
      </c>
      <c r="E61" s="42" t="s">
        <v>52</v>
      </c>
    </row>
    <row r="62" s="1" customFormat="1" ht="12.75" spans="1:5">
      <c r="A62" s="98" t="s">
        <v>140</v>
      </c>
      <c r="B62" s="98" t="s">
        <v>141</v>
      </c>
      <c r="C62" s="107" t="str">
        <f>IF('Superv Modulo 3 - Encargos'!C21="","",'Superv Modulo 3 - Encargos'!C21)</f>
        <v>Lei nº 8.212/91, art. 22, inc . I</v>
      </c>
      <c r="D62" s="345">
        <f>'Superv Modulo 3 - Encargos'!D21</f>
        <v>0</v>
      </c>
      <c r="E62" s="346">
        <f>'Superv Modulo 3 - Encargos'!E21</f>
        <v>0</v>
      </c>
    </row>
    <row r="63" s="1" customFormat="1" ht="12.75" spans="1:5">
      <c r="A63" s="98" t="s">
        <v>143</v>
      </c>
      <c r="B63" s="98" t="s">
        <v>144</v>
      </c>
      <c r="C63" s="107" t="str">
        <f>IF('Superv Modulo 3 - Encargos'!C22="","",'Superv Modulo 3 - Encargos'!C22)</f>
        <v>art. 15, Lei nº 8.030/90 e art. 7º, III, CF.</v>
      </c>
      <c r="D63" s="345">
        <f>'Superv Modulo 3 - Encargos'!D22</f>
        <v>0.08</v>
      </c>
      <c r="E63" s="346">
        <f>'Superv Modulo 3 - Encargos'!E22</f>
        <v>0</v>
      </c>
    </row>
    <row r="64" s="1" customFormat="1" ht="12.75" spans="1:5">
      <c r="A64" s="98" t="s">
        <v>146</v>
      </c>
      <c r="B64" s="98" t="s">
        <v>147</v>
      </c>
      <c r="C64" s="107" t="str">
        <f>IF('Superv Modulo 3 - Encargos'!C23="","",'Superv Modulo 3 - Encargos'!C23)</f>
        <v>Lei nº 11.457/07, arts 2º e 3º</v>
      </c>
      <c r="D64" s="345">
        <f>'Superv Modulo 3 - Encargos'!D23</f>
        <v>0.015</v>
      </c>
      <c r="E64" s="346">
        <f>'Superv Modulo 3 - Encargos'!E23</f>
        <v>0</v>
      </c>
    </row>
    <row r="65" s="1" customFormat="1" ht="12.75" spans="1:5">
      <c r="A65" s="98" t="s">
        <v>149</v>
      </c>
      <c r="B65" s="98" t="s">
        <v>150</v>
      </c>
      <c r="C65" s="107" t="str">
        <f>IF('Superv Modulo 3 - Encargos'!C24="","",'Superv Modulo 3 - Encargos'!C24)</f>
        <v>Lei nº 11.457/07, arts 2º e 3º</v>
      </c>
      <c r="D65" s="345">
        <f>'Superv Modulo 3 - Encargos'!D24</f>
        <v>0.01</v>
      </c>
      <c r="E65" s="346">
        <f>'Superv Modulo 3 - Encargos'!E24</f>
        <v>0</v>
      </c>
    </row>
    <row r="66" s="1" customFormat="1" ht="12.75" spans="1:5">
      <c r="A66" s="98" t="s">
        <v>151</v>
      </c>
      <c r="B66" s="98" t="s">
        <v>152</v>
      </c>
      <c r="C66" s="107" t="str">
        <f>IF('Superv Modulo 3 - Encargos'!C25="","",'Superv Modulo 3 - Encargos'!C25)</f>
        <v>Lei nº 11.457/07, arts 2º e 3º</v>
      </c>
      <c r="D66" s="345">
        <f>'Superv Modulo 3 - Encargos'!D25</f>
        <v>0.002</v>
      </c>
      <c r="E66" s="346">
        <f>'Superv Modulo 3 - Encargos'!E25</f>
        <v>0</v>
      </c>
    </row>
    <row r="67" s="1" customFormat="1" ht="12.75" spans="1:5">
      <c r="A67" s="98" t="s">
        <v>153</v>
      </c>
      <c r="B67" s="98" t="s">
        <v>154</v>
      </c>
      <c r="C67" s="107" t="str">
        <f>IF('Superv Modulo 3 - Encargos'!C26="","",'Superv Modulo 3 - Encargos'!C26)</f>
        <v>Lei nº 11.457/07, arts 2º e 3º</v>
      </c>
      <c r="D67" s="345">
        <f>'Superv Modulo 3 - Encargos'!D26</f>
        <v>0.006</v>
      </c>
      <c r="E67" s="346">
        <f>'Superv Modulo 3 - Encargos'!E26</f>
        <v>0</v>
      </c>
    </row>
    <row r="68" s="1" customFormat="1" ht="12.75" spans="1:5">
      <c r="A68" s="98" t="s">
        <v>155</v>
      </c>
      <c r="B68" s="98" t="s">
        <v>156</v>
      </c>
      <c r="C68" s="107" t="str">
        <f>IF('Superv Modulo 3 - Encargos'!C27="","",'Superv Modulo 3 - Encargos'!C27)</f>
        <v>Lei nº 11.457/07, arts 2º e 3º</v>
      </c>
      <c r="D68" s="345">
        <f>'Superv Modulo 3 - Encargos'!D27</f>
        <v>0.025</v>
      </c>
      <c r="E68" s="346">
        <f>'Superv Modulo 3 - Encargos'!E27</f>
        <v>0</v>
      </c>
    </row>
    <row r="69" s="1" customFormat="1" ht="12.75" spans="1:5">
      <c r="A69" s="98" t="s">
        <v>157</v>
      </c>
      <c r="B69" s="98" t="s">
        <v>158</v>
      </c>
      <c r="C69" s="107" t="str">
        <f>IF('Superv Modulo 3 - Encargos'!C28="","",'Superv Modulo 3 - Encargos'!C28)</f>
        <v>Lei nº 8.212/91, art. 22, inc . II, alíneas "a", " b" e "c"</v>
      </c>
      <c r="D69" s="345">
        <f>'Superv Modulo 3 - Encargos'!D28</f>
        <v>0</v>
      </c>
      <c r="E69" s="346">
        <f>'Superv Modulo 3 - Encargos'!E28</f>
        <v>0</v>
      </c>
    </row>
    <row r="70" s="1" customFormat="1" ht="12.75" spans="1:5">
      <c r="A70" s="98" t="s">
        <v>160</v>
      </c>
      <c r="B70" s="103" t="s">
        <v>390</v>
      </c>
      <c r="C70" s="107" t="str">
        <f>IF('Superv Modulo 3 - Encargos'!C29="","",'Superv Modulo 3 - Encargos'!C29)</f>
        <v>soma dos subitens 3.1.I.1 a 3.1.I.6</v>
      </c>
      <c r="D70" s="345">
        <f>'Superv Modulo 3 - Encargos'!D29</f>
        <v>0</v>
      </c>
      <c r="E70" s="346">
        <f>'Superv Modulo 3 - Encargos'!E29</f>
        <v>0</v>
      </c>
    </row>
    <row r="71" s="1" customFormat="1" ht="12.75" spans="1:5">
      <c r="A71" s="105" t="s">
        <v>162</v>
      </c>
      <c r="B71" s="107" t="str">
        <f>IF('Superv Modulo 3 - Encargos'!B30="","",'Superv Modulo 3 - Encargos'!B30)</f>
        <v/>
      </c>
      <c r="C71" s="107" t="str">
        <f>IF('Superv Modulo 3 - Encargos'!C30="","",'Superv Modulo 3 - Encargos'!C30)</f>
        <v/>
      </c>
      <c r="D71" s="345">
        <f>'Superv Modulo 3 - Encargos'!D30</f>
        <v>0</v>
      </c>
      <c r="E71" s="346">
        <f>'Superv Modulo 3 - Encargos'!E30</f>
        <v>0</v>
      </c>
    </row>
    <row r="72" s="1" customFormat="1" ht="12.75" spans="1:5">
      <c r="A72" s="105" t="s">
        <v>163</v>
      </c>
      <c r="B72" s="107" t="str">
        <f>IF('Superv Modulo 3 - Encargos'!B31="","",'Superv Modulo 3 - Encargos'!B31)</f>
        <v/>
      </c>
      <c r="C72" s="107" t="str">
        <f>IF('Superv Modulo 3 - Encargos'!C31="","",'Superv Modulo 3 - Encargos'!C31)</f>
        <v/>
      </c>
      <c r="D72" s="345">
        <f>'Superv Modulo 3 - Encargos'!D31</f>
        <v>0</v>
      </c>
      <c r="E72" s="346">
        <f>'Superv Modulo 3 - Encargos'!E31</f>
        <v>0</v>
      </c>
    </row>
    <row r="73" s="1" customFormat="1" ht="12.75" spans="1:5">
      <c r="A73" s="105" t="s">
        <v>164</v>
      </c>
      <c r="B73" s="107" t="str">
        <f>IF('Superv Modulo 3 - Encargos'!B32="","",'Superv Modulo 3 - Encargos'!B32)</f>
        <v/>
      </c>
      <c r="C73" s="107" t="str">
        <f>IF('Superv Modulo 3 - Encargos'!C32="","",'Superv Modulo 3 - Encargos'!C32)</f>
        <v/>
      </c>
      <c r="D73" s="345">
        <f>'Superv Modulo 3 - Encargos'!D32</f>
        <v>0</v>
      </c>
      <c r="E73" s="346">
        <f>'Superv Modulo 3 - Encargos'!E32</f>
        <v>0</v>
      </c>
    </row>
    <row r="74" s="1" customFormat="1" ht="12.75" spans="1:5">
      <c r="A74" s="105" t="s">
        <v>165</v>
      </c>
      <c r="B74" s="107" t="str">
        <f>IF('Superv Modulo 3 - Encargos'!B33="","",'Superv Modulo 3 - Encargos'!B33)</f>
        <v/>
      </c>
      <c r="C74" s="107" t="str">
        <f>IF('Superv Modulo 3 - Encargos'!C33="","",'Superv Modulo 3 - Encargos'!C33)</f>
        <v/>
      </c>
      <c r="D74" s="345">
        <f>'Superv Modulo 3 - Encargos'!D33</f>
        <v>0</v>
      </c>
      <c r="E74" s="346">
        <f>'Superv Modulo 3 - Encargos'!E33</f>
        <v>0</v>
      </c>
    </row>
    <row r="75" s="1" customFormat="1" ht="12.75" spans="1:5">
      <c r="A75" s="105" t="s">
        <v>166</v>
      </c>
      <c r="B75" s="107" t="str">
        <f>IF('Superv Modulo 3 - Encargos'!B34="","",'Superv Modulo 3 - Encargos'!B34)</f>
        <v/>
      </c>
      <c r="C75" s="107" t="str">
        <f>IF('Superv Modulo 3 - Encargos'!C34="","",'Superv Modulo 3 - Encargos'!C34)</f>
        <v/>
      </c>
      <c r="D75" s="345">
        <f>'Superv Modulo 3 - Encargos'!D34</f>
        <v>0</v>
      </c>
      <c r="E75" s="346">
        <f>'Superv Modulo 3 - Encargos'!E34</f>
        <v>0</v>
      </c>
    </row>
    <row r="76" s="1" customFormat="1" ht="12.75" spans="1:5">
      <c r="A76" s="116" t="s">
        <v>167</v>
      </c>
      <c r="B76" s="107" t="str">
        <f>IF('Superv Modulo 3 - Encargos'!B35="","",'Superv Modulo 3 - Encargos'!B35)</f>
        <v/>
      </c>
      <c r="C76" s="107" t="str">
        <f>IF('Superv Modulo 3 - Encargos'!C35="","",'Superv Modulo 3 - Encargos'!C35)</f>
        <v/>
      </c>
      <c r="D76" s="345">
        <f>'Superv Modulo 3 - Encargos'!D35</f>
        <v>0</v>
      </c>
      <c r="E76" s="346">
        <f>'Superv Modulo 3 - Encargos'!E35</f>
        <v>0</v>
      </c>
    </row>
    <row r="77" s="1" customFormat="1" ht="12.75" spans="1:5">
      <c r="A77" s="99"/>
      <c r="B77" s="117" t="s">
        <v>168</v>
      </c>
      <c r="C77" s="99"/>
      <c r="D77" s="345">
        <f>SUM(D62:D70)</f>
        <v>0.138</v>
      </c>
      <c r="E77" s="347">
        <f>SUM(E62:E70)</f>
        <v>0</v>
      </c>
    </row>
    <row r="78" s="1" customFormat="1" ht="12.75"/>
    <row r="79" s="1" customFormat="1" ht="12.75" spans="1:5">
      <c r="A79" s="111" t="s">
        <v>169</v>
      </c>
      <c r="B79" s="119"/>
      <c r="C79" s="120" t="s">
        <v>51</v>
      </c>
      <c r="D79" s="121" t="s">
        <v>139</v>
      </c>
      <c r="E79" s="39" t="s">
        <v>52</v>
      </c>
    </row>
    <row r="80" s="1" customFormat="1" ht="12.75" spans="1:5">
      <c r="A80" s="98" t="s">
        <v>170</v>
      </c>
      <c r="B80" s="98" t="s">
        <v>171</v>
      </c>
      <c r="C80" s="107" t="str">
        <f>IF('Superv Modulo 3 - Encargos'!C39="","",'Superv Modulo 3 - Encargos'!C39)</f>
        <v>CF/88, art. 7º, inc. VIII - Leis 4.090/62 e 4.749/65</v>
      </c>
      <c r="D80" s="345">
        <f>'Superv Modulo 3 - Encargos'!D39</f>
        <v>0</v>
      </c>
      <c r="E80" s="346">
        <f>'Superv Modulo 3 - Encargos'!E39</f>
        <v>0</v>
      </c>
    </row>
    <row r="81" s="1" customFormat="1" ht="12.75" spans="1:5">
      <c r="A81" s="98" t="s">
        <v>173</v>
      </c>
      <c r="B81" s="98" t="s">
        <v>174</v>
      </c>
      <c r="C81" s="107" t="str">
        <f>IF('Superv Modulo 3 - Encargos'!C40="","",'Superv Modulo 3 - Encargos'!C40)</f>
        <v>CF/88, art. 7º, inc. XVII</v>
      </c>
      <c r="D81" s="345">
        <f>'Superv Modulo 3 - Encargos'!D40</f>
        <v>0</v>
      </c>
      <c r="E81" s="346">
        <f>'Superv Modulo 3 - Encargos'!E40</f>
        <v>0</v>
      </c>
    </row>
    <row r="82" s="1" customFormat="1" ht="12.75" spans="1:5">
      <c r="A82" s="99"/>
      <c r="B82" s="117" t="s">
        <v>176</v>
      </c>
      <c r="C82" s="99"/>
      <c r="D82" s="345">
        <f>'Superv Modulo 3 - Encargos'!D41</f>
        <v>0</v>
      </c>
      <c r="E82" s="348">
        <f>SUM(E80:E81)</f>
        <v>0</v>
      </c>
    </row>
    <row r="83" s="1" customFormat="1" ht="25.5" spans="1:5">
      <c r="A83" s="98" t="s">
        <v>178</v>
      </c>
      <c r="B83" s="126" t="s">
        <v>179</v>
      </c>
      <c r="C83" s="107" t="str">
        <f>IF('Superv Modulo 3 - Encargos'!C42="","",'Superv Modulo 3 - Encargos'!C42)</f>
        <v>multiplicação do percentual do subtotal acima pelo percentual do submódulo 3.1</v>
      </c>
      <c r="D83" s="345">
        <f>'Superv Modulo 3 - Encargos'!D42</f>
        <v>0</v>
      </c>
      <c r="E83" s="346">
        <f>'Superv Modulo 3 - Encargos'!E42</f>
        <v>0</v>
      </c>
    </row>
    <row r="84" s="1" customFormat="1" ht="12.75" spans="1:5">
      <c r="A84" s="99"/>
      <c r="B84" s="117" t="s">
        <v>181</v>
      </c>
      <c r="C84" s="99"/>
      <c r="D84" s="345">
        <f>SUM(D82:D83)</f>
        <v>0</v>
      </c>
      <c r="E84" s="347">
        <f>SUM(E82:E83)</f>
        <v>0</v>
      </c>
    </row>
    <row r="85" s="1" customFormat="1" ht="12.75"/>
    <row r="86" s="1" customFormat="1" ht="12.75" spans="1:5">
      <c r="A86" s="111" t="s">
        <v>182</v>
      </c>
      <c r="B86" s="111"/>
      <c r="C86" s="120" t="s">
        <v>51</v>
      </c>
      <c r="D86" s="121" t="s">
        <v>139</v>
      </c>
      <c r="E86" s="39" t="s">
        <v>52</v>
      </c>
    </row>
    <row r="87" s="1" customFormat="1" ht="12.75" spans="1:5">
      <c r="A87" s="98" t="s">
        <v>183</v>
      </c>
      <c r="B87" s="98" t="s">
        <v>184</v>
      </c>
      <c r="C87" s="107" t="str">
        <f>IF('Superv Modulo 3 - Encargos'!C46="","",'Superv Modulo 3 - Encargos'!C46)</f>
        <v>CF/88, art. 7º, inc. XVII (salário + 1/3 de férias do profissional)</v>
      </c>
      <c r="D87" s="345">
        <f>'Superv Modulo 3 - Encargos'!D46</f>
        <v>0</v>
      </c>
      <c r="E87" s="346">
        <f>'Superv Modulo 3 - Encargos'!E46</f>
        <v>0</v>
      </c>
    </row>
    <row r="88" s="1" customFormat="1" ht="12.75" spans="1:5">
      <c r="A88" s="98" t="s">
        <v>186</v>
      </c>
      <c r="B88" s="98" t="s">
        <v>187</v>
      </c>
      <c r="C88" s="107" t="str">
        <f>IF('Superv Modulo 3 - Encargos'!C47="","",'Superv Modulo 3 - Encargos'!C47)</f>
        <v>CF/88, art. 7º, inc. XVIII</v>
      </c>
      <c r="D88" s="345">
        <f>'Superv Modulo 3 - Encargos'!D47</f>
        <v>0</v>
      </c>
      <c r="E88" s="346">
        <f>'Superv Modulo 3 - Encargos'!E47</f>
        <v>0</v>
      </c>
    </row>
    <row r="89" s="1" customFormat="1" ht="12.75" spans="1:5">
      <c r="A89" s="98" t="s">
        <v>189</v>
      </c>
      <c r="B89" s="98" t="s">
        <v>190</v>
      </c>
      <c r="C89" s="107" t="str">
        <f>IF('Superv Modulo 3 - Encargos'!C48="","",'Superv Modulo 3 - Encargos'!C48)</f>
        <v>CF/88, art. 7º, inc. XIX</v>
      </c>
      <c r="D89" s="345">
        <f>'Superv Modulo 3 - Encargos'!D48</f>
        <v>0</v>
      </c>
      <c r="E89" s="346">
        <f>'Superv Modulo 3 - Encargos'!E48</f>
        <v>0</v>
      </c>
    </row>
    <row r="90" s="1" customFormat="1" ht="12.75" spans="1:5">
      <c r="A90" s="98" t="s">
        <v>192</v>
      </c>
      <c r="B90" s="98" t="s">
        <v>193</v>
      </c>
      <c r="C90" s="107" t="str">
        <f>IF('Superv Modulo 3 - Encargos'!C49="","",'Superv Modulo 3 - Encargos'!C49)</f>
        <v>Lei nº 8.213/91, arts. 59 a 64</v>
      </c>
      <c r="D90" s="345">
        <f>'Superv Modulo 3 - Encargos'!D49</f>
        <v>0</v>
      </c>
      <c r="E90" s="346">
        <f>'Superv Modulo 3 - Encargos'!E49</f>
        <v>0</v>
      </c>
    </row>
    <row r="91" s="1" customFormat="1" ht="12.75" spans="1:5">
      <c r="A91" s="98" t="s">
        <v>195</v>
      </c>
      <c r="B91" s="98" t="s">
        <v>196</v>
      </c>
      <c r="C91" s="107" t="str">
        <f>IF('Superv Modulo 3 - Encargos'!C50="","",'Superv Modulo 3 - Encargos'!C50)</f>
        <v>Art. 473 da CLT</v>
      </c>
      <c r="D91" s="345">
        <f>'Superv Modulo 3 - Encargos'!D50</f>
        <v>0</v>
      </c>
      <c r="E91" s="346">
        <f>'Superv Modulo 3 - Encargos'!E50</f>
        <v>0</v>
      </c>
    </row>
    <row r="92" s="1" customFormat="1" ht="12.75" spans="1:5">
      <c r="A92" s="98" t="s">
        <v>198</v>
      </c>
      <c r="B92" s="98" t="s">
        <v>199</v>
      </c>
      <c r="C92" s="107" t="str">
        <f>IF('Superv Modulo 3 - Encargos'!C51="","",'Superv Modulo 3 - Encargos'!C51)</f>
        <v>Lei nº 8.213/91, arts. 19 a 23</v>
      </c>
      <c r="D92" s="345">
        <f>'Superv Modulo 3 - Encargos'!D51</f>
        <v>0</v>
      </c>
      <c r="E92" s="346">
        <f>'Superv Modulo 3 - Encargos'!E51</f>
        <v>0</v>
      </c>
    </row>
    <row r="93" s="1" customFormat="1" ht="12.75" spans="1:5">
      <c r="A93" s="98" t="s">
        <v>201</v>
      </c>
      <c r="B93" s="103" t="s">
        <v>390</v>
      </c>
      <c r="C93" s="129" t="s">
        <v>202</v>
      </c>
      <c r="D93" s="345">
        <f>'Superv Modulo 3 - Encargos'!D52</f>
        <v>0</v>
      </c>
      <c r="E93" s="346">
        <f>'Superv Modulo 3 - Encargos'!E52</f>
        <v>0</v>
      </c>
    </row>
    <row r="94" s="1" customFormat="1" ht="12.75" spans="1:5">
      <c r="A94" s="105" t="s">
        <v>203</v>
      </c>
      <c r="B94" s="107" t="str">
        <f>IF('Superv Modulo 3 - Encargos'!B53="","",'Superv Modulo 3 - Encargos'!B53)</f>
        <v/>
      </c>
      <c r="C94" s="107" t="str">
        <f>IF('Superv Modulo 3 - Encargos'!C53="","",'Superv Modulo 3 - Encargos'!C53)</f>
        <v/>
      </c>
      <c r="D94" s="345">
        <f>'Superv Modulo 3 - Encargos'!D53</f>
        <v>0</v>
      </c>
      <c r="E94" s="346">
        <f>'Superv Modulo 3 - Encargos'!E53</f>
        <v>0</v>
      </c>
    </row>
    <row r="95" s="1" customFormat="1" ht="12.75" spans="1:5">
      <c r="A95" s="105" t="s">
        <v>204</v>
      </c>
      <c r="B95" s="107" t="str">
        <f>IF('Superv Modulo 3 - Encargos'!B54="","",'Superv Modulo 3 - Encargos'!B54)</f>
        <v/>
      </c>
      <c r="C95" s="107" t="str">
        <f>IF('Superv Modulo 3 - Encargos'!C54="","",'Superv Modulo 3 - Encargos'!C54)</f>
        <v/>
      </c>
      <c r="D95" s="345">
        <f>'Superv Modulo 3 - Encargos'!D54</f>
        <v>0</v>
      </c>
      <c r="E95" s="346">
        <f>'Superv Modulo 3 - Encargos'!E54</f>
        <v>0</v>
      </c>
    </row>
    <row r="96" s="1" customFormat="1" ht="12.75" spans="1:5">
      <c r="A96" s="105" t="s">
        <v>205</v>
      </c>
      <c r="B96" s="107" t="str">
        <f>IF('Superv Modulo 3 - Encargos'!B55="","",'Superv Modulo 3 - Encargos'!B55)</f>
        <v/>
      </c>
      <c r="C96" s="107" t="str">
        <f>IF('Superv Modulo 3 - Encargos'!C55="","",'Superv Modulo 3 - Encargos'!C55)</f>
        <v/>
      </c>
      <c r="D96" s="345">
        <f>'Superv Modulo 3 - Encargos'!D55</f>
        <v>0</v>
      </c>
      <c r="E96" s="346">
        <f>'Superv Modulo 3 - Encargos'!E55</f>
        <v>0</v>
      </c>
    </row>
    <row r="97" s="1" customFormat="1" ht="12.75" spans="1:5">
      <c r="A97" s="105" t="s">
        <v>206</v>
      </c>
      <c r="B97" s="107" t="str">
        <f>IF('Superv Modulo 3 - Encargos'!B56="","",'Superv Modulo 3 - Encargos'!B56)</f>
        <v/>
      </c>
      <c r="C97" s="107" t="str">
        <f>IF('Superv Modulo 3 - Encargos'!C56="","",'Superv Modulo 3 - Encargos'!C56)</f>
        <v/>
      </c>
      <c r="D97" s="345">
        <f>'Superv Modulo 3 - Encargos'!D56</f>
        <v>0</v>
      </c>
      <c r="E97" s="346">
        <f>'Superv Modulo 3 - Encargos'!E56</f>
        <v>0</v>
      </c>
    </row>
    <row r="98" s="1" customFormat="1" ht="12.75" spans="1:5">
      <c r="A98" s="105" t="s">
        <v>207</v>
      </c>
      <c r="B98" s="107" t="str">
        <f>IF('Superv Modulo 3 - Encargos'!B57="","",'Superv Modulo 3 - Encargos'!B57)</f>
        <v/>
      </c>
      <c r="C98" s="107" t="str">
        <f>IF('Superv Modulo 3 - Encargos'!C57="","",'Superv Modulo 3 - Encargos'!C57)</f>
        <v/>
      </c>
      <c r="D98" s="345">
        <f>'Superv Modulo 3 - Encargos'!D57</f>
        <v>0</v>
      </c>
      <c r="E98" s="346">
        <f>'Superv Modulo 3 - Encargos'!E57</f>
        <v>0</v>
      </c>
    </row>
    <row r="99" s="1" customFormat="1" ht="12.75" spans="1:5">
      <c r="A99" s="116" t="s">
        <v>208</v>
      </c>
      <c r="B99" s="107" t="str">
        <f>IF('Superv Modulo 3 - Encargos'!B58="","",'Superv Modulo 3 - Encargos'!B58)</f>
        <v/>
      </c>
      <c r="C99" s="107" t="str">
        <f>IF('Superv Modulo 3 - Encargos'!C58="","",'Superv Modulo 3 - Encargos'!C58)</f>
        <v/>
      </c>
      <c r="D99" s="345">
        <f>'Superv Modulo 3 - Encargos'!D58</f>
        <v>0</v>
      </c>
      <c r="E99" s="346">
        <f>'Superv Modulo 3 - Encargos'!E58</f>
        <v>0</v>
      </c>
    </row>
    <row r="100" s="1" customFormat="1" ht="12.75" spans="1:5">
      <c r="A100" s="99"/>
      <c r="B100" s="117" t="s">
        <v>176</v>
      </c>
      <c r="C100" s="101"/>
      <c r="D100" s="345">
        <f>'Superv Modulo 3 - Encargos'!D59</f>
        <v>0</v>
      </c>
      <c r="E100" s="349">
        <f>SUM(E87:E93)</f>
        <v>0</v>
      </c>
    </row>
    <row r="101" s="1" customFormat="1" ht="25.5" spans="1:5">
      <c r="A101" s="98" t="s">
        <v>210</v>
      </c>
      <c r="B101" s="126" t="s">
        <v>211</v>
      </c>
      <c r="C101" s="127"/>
      <c r="D101" s="345">
        <f>'Superv Modulo 3 - Encargos'!D60</f>
        <v>0</v>
      </c>
      <c r="E101" s="346">
        <f>'Superv Modulo 3 - Encargos'!E60</f>
        <v>0</v>
      </c>
    </row>
    <row r="102" s="1" customFormat="1" ht="12.75" spans="1:5">
      <c r="A102" s="99"/>
      <c r="B102" s="117" t="s">
        <v>212</v>
      </c>
      <c r="C102" s="101"/>
      <c r="D102" s="350">
        <f>SUM(D100:D101)</f>
        <v>0</v>
      </c>
      <c r="E102" s="344">
        <f>SUM(E100:E101)</f>
        <v>0</v>
      </c>
    </row>
    <row r="103" s="1" customFormat="1" ht="12.75" spans="2:5">
      <c r="B103" s="7"/>
      <c r="C103" s="133"/>
      <c r="D103" s="133"/>
      <c r="E103" s="133"/>
    </row>
    <row r="104" s="1" customFormat="1" ht="12.75" spans="1:5">
      <c r="A104" s="111" t="s">
        <v>213</v>
      </c>
      <c r="B104" s="119"/>
      <c r="C104" s="120" t="s">
        <v>51</v>
      </c>
      <c r="D104" s="121" t="s">
        <v>139</v>
      </c>
      <c r="E104" s="39" t="s">
        <v>52</v>
      </c>
    </row>
    <row r="105" s="1" customFormat="1" ht="12.75" spans="1:5">
      <c r="A105" s="98" t="s">
        <v>214</v>
      </c>
      <c r="B105" s="98" t="s">
        <v>215</v>
      </c>
      <c r="C105" s="107" t="str">
        <f>IF('Superv Modulo 3 - Encargos'!C64="","",'Superv Modulo 3 - Encargos'!C64)</f>
        <v>CF/88, art. 7º, inc. XXI - CLT arts. 477, 487 e 491</v>
      </c>
      <c r="D105" s="345">
        <f>'Superv Modulo 3 - Encargos'!D64</f>
        <v>0.0042</v>
      </c>
      <c r="E105" s="346">
        <f>'Superv Modulo 3 - Encargos'!E64</f>
        <v>0</v>
      </c>
    </row>
    <row r="106" s="1" customFormat="1" ht="24" spans="1:5">
      <c r="A106" s="98" t="s">
        <v>217</v>
      </c>
      <c r="B106" s="134" t="s">
        <v>218</v>
      </c>
      <c r="C106" s="107" t="str">
        <f>IF('Superv Modulo 3 - Encargos'!C65="","",'Superv Modulo 3 - Encargos'!C65)</f>
        <v>multiplicação do percentual do item 3.4.A pelo percentual do item 3.1.B</v>
      </c>
      <c r="D106" s="345">
        <f>'Superv Modulo 3 - Encargos'!D65</f>
        <v>0.00034</v>
      </c>
      <c r="E106" s="346">
        <f>'Superv Modulo 3 - Encargos'!E65</f>
        <v>0</v>
      </c>
    </row>
    <row r="107" s="1" customFormat="1" ht="12.75" spans="1:5">
      <c r="A107" s="98" t="s">
        <v>220</v>
      </c>
      <c r="B107" s="98" t="s">
        <v>221</v>
      </c>
      <c r="C107" s="107" t="str">
        <f>IF('Superv Modulo 3 - Encargos'!C66="","",'Superv Modulo 3 - Encargos'!C66)</f>
        <v>LC 110/91</v>
      </c>
      <c r="D107" s="345">
        <f>'Superv Modulo 3 - Encargos'!D66</f>
        <v>0.02</v>
      </c>
      <c r="E107" s="346">
        <f>'Superv Modulo 3 - Encargos'!E66</f>
        <v>0</v>
      </c>
    </row>
    <row r="108" s="1" customFormat="1" ht="12.75" spans="1:5">
      <c r="A108" s="98" t="s">
        <v>223</v>
      </c>
      <c r="B108" s="98" t="s">
        <v>224</v>
      </c>
      <c r="C108" s="107" t="str">
        <f>IF('Superv Modulo 3 - Encargos'!C67="","",'Superv Modulo 3 - Encargos'!C67)</f>
        <v>CF/88, art. 7º, inc. XXI - CLT arts. 477, 487 e 491</v>
      </c>
      <c r="D108" s="345">
        <f>'Superv Modulo 3 - Encargos'!D67</f>
        <v>0.0194</v>
      </c>
      <c r="E108" s="346">
        <f>'Superv Modulo 3 - Encargos'!E67</f>
        <v>0</v>
      </c>
    </row>
    <row r="109" s="1" customFormat="1" ht="24" spans="1:5">
      <c r="A109" s="98" t="s">
        <v>225</v>
      </c>
      <c r="B109" s="98" t="s">
        <v>226</v>
      </c>
      <c r="C109" s="107" t="str">
        <f>IF('Superv Modulo 3 - Encargos'!C68="","",'Superv Modulo 3 - Encargos'!C68)</f>
        <v>multiplicação do percentual do item 3.4.D pelo percentual do submódulo 3.1</v>
      </c>
      <c r="D109" s="345">
        <f>'Superv Modulo 3 - Encargos'!D68</f>
        <v>0.00268</v>
      </c>
      <c r="E109" s="346">
        <f>'Superv Modulo 3 - Encargos'!E68</f>
        <v>0</v>
      </c>
    </row>
    <row r="110" s="1" customFormat="1" ht="12.75" spans="1:5">
      <c r="A110" s="98" t="s">
        <v>228</v>
      </c>
      <c r="B110" s="98" t="s">
        <v>229</v>
      </c>
      <c r="C110" s="107" t="str">
        <f>IF('Superv Modulo 3 - Encargos'!C69="","",'Superv Modulo 3 - Encargos'!C69)</f>
        <v>LC 110/91</v>
      </c>
      <c r="D110" s="345">
        <f>'Superv Modulo 3 - Encargos'!D69</f>
        <v>0.02</v>
      </c>
      <c r="E110" s="346">
        <f>'Superv Modulo 3 - Encargos'!E69</f>
        <v>0</v>
      </c>
    </row>
    <row r="111" s="1" customFormat="1" ht="12.75" spans="1:5">
      <c r="A111" s="98" t="s">
        <v>230</v>
      </c>
      <c r="B111" s="103" t="s">
        <v>390</v>
      </c>
      <c r="C111" s="128" t="s">
        <v>231</v>
      </c>
      <c r="D111" s="345">
        <f>'Superv Modulo 3 - Encargos'!D70</f>
        <v>0</v>
      </c>
      <c r="E111" s="346">
        <f>'Superv Modulo 3 - Encargos'!E70</f>
        <v>0</v>
      </c>
    </row>
    <row r="112" s="1" customFormat="1" ht="12.75" spans="1:5">
      <c r="A112" s="105" t="s">
        <v>232</v>
      </c>
      <c r="B112" s="107" t="str">
        <f>IF('Superv Modulo 3 - Encargos'!B71="","",'Superv Modulo 3 - Encargos'!B71)</f>
        <v>Indenização adicional</v>
      </c>
      <c r="C112" s="107" t="str">
        <f>IF('Superv Modulo 3 - Encargos'!C71="","",'Superv Modulo 3 - Encargos'!C71)</f>
        <v/>
      </c>
      <c r="D112" s="345">
        <f>'Superv Modulo 3 - Encargos'!D71</f>
        <v>0</v>
      </c>
      <c r="E112" s="346">
        <f>'Superv Modulo 3 - Encargos'!E71</f>
        <v>0</v>
      </c>
    </row>
    <row r="113" s="1" customFormat="1" ht="12.75" spans="1:5">
      <c r="A113" s="105" t="s">
        <v>234</v>
      </c>
      <c r="B113" s="107" t="str">
        <f>IF('Superv Modulo 3 - Encargos'!B72="","",'Superv Modulo 3 - Encargos'!B72)</f>
        <v/>
      </c>
      <c r="C113" s="107" t="str">
        <f>IF('Superv Modulo 3 - Encargos'!C72="","",'Superv Modulo 3 - Encargos'!C72)</f>
        <v/>
      </c>
      <c r="D113" s="345">
        <f>'Superv Modulo 3 - Encargos'!D72</f>
        <v>0</v>
      </c>
      <c r="E113" s="346">
        <f>'Superv Modulo 3 - Encargos'!E72</f>
        <v>0</v>
      </c>
    </row>
    <row r="114" s="1" customFormat="1" ht="12.75" spans="1:5">
      <c r="A114" s="105" t="s">
        <v>235</v>
      </c>
      <c r="B114" s="107" t="str">
        <f>IF('Superv Modulo 3 - Encargos'!B73="","",'Superv Modulo 3 - Encargos'!B73)</f>
        <v/>
      </c>
      <c r="C114" s="107" t="str">
        <f>IF('Superv Modulo 3 - Encargos'!C73="","",'Superv Modulo 3 - Encargos'!C73)</f>
        <v/>
      </c>
      <c r="D114" s="345">
        <f>'Superv Modulo 3 - Encargos'!D73</f>
        <v>0</v>
      </c>
      <c r="E114" s="346">
        <f>'Superv Modulo 3 - Encargos'!E73</f>
        <v>0</v>
      </c>
    </row>
    <row r="115" s="1" customFormat="1" ht="12.75" spans="1:5">
      <c r="A115" s="105" t="s">
        <v>236</v>
      </c>
      <c r="B115" s="107" t="str">
        <f>IF('Superv Modulo 3 - Encargos'!B74="","",'Superv Modulo 3 - Encargos'!B74)</f>
        <v/>
      </c>
      <c r="C115" s="107" t="str">
        <f>IF('Superv Modulo 3 - Encargos'!C74="","",'Superv Modulo 3 - Encargos'!C74)</f>
        <v/>
      </c>
      <c r="D115" s="345">
        <f>'Superv Modulo 3 - Encargos'!D74</f>
        <v>0</v>
      </c>
      <c r="E115" s="346">
        <f>'Superv Modulo 3 - Encargos'!E74</f>
        <v>0</v>
      </c>
    </row>
    <row r="116" s="1" customFormat="1" ht="12.75" spans="1:5">
      <c r="A116" s="105" t="s">
        <v>237</v>
      </c>
      <c r="B116" s="107" t="str">
        <f>IF('Superv Modulo 3 - Encargos'!B75="","",'Superv Modulo 3 - Encargos'!B75)</f>
        <v/>
      </c>
      <c r="C116" s="107" t="str">
        <f>IF('Superv Modulo 3 - Encargos'!C75="","",'Superv Modulo 3 - Encargos'!C75)</f>
        <v/>
      </c>
      <c r="D116" s="345">
        <f>'Superv Modulo 3 - Encargos'!D75</f>
        <v>0</v>
      </c>
      <c r="E116" s="346">
        <f>'Superv Modulo 3 - Encargos'!E75</f>
        <v>0</v>
      </c>
    </row>
    <row r="117" s="1" customFormat="1" ht="12.75" spans="1:5">
      <c r="A117" s="116" t="s">
        <v>238</v>
      </c>
      <c r="B117" s="107" t="str">
        <f>IF('Superv Modulo 3 - Encargos'!B76="","",'Superv Modulo 3 - Encargos'!B76)</f>
        <v/>
      </c>
      <c r="C117" s="107" t="str">
        <f>IF('Superv Modulo 3 - Encargos'!C76="","",'Superv Modulo 3 - Encargos'!C76)</f>
        <v/>
      </c>
      <c r="D117" s="345">
        <f>'Superv Modulo 3 - Encargos'!D76</f>
        <v>0</v>
      </c>
      <c r="E117" s="346">
        <f>'Superv Modulo 3 - Encargos'!E76</f>
        <v>0</v>
      </c>
    </row>
    <row r="118" s="1" customFormat="1" ht="12.75" spans="1:5">
      <c r="A118" s="99"/>
      <c r="B118" s="117" t="s">
        <v>393</v>
      </c>
      <c r="C118" s="135"/>
      <c r="D118" s="345">
        <f>SUM(D105:D111)</f>
        <v>0.06662</v>
      </c>
      <c r="E118" s="347">
        <f>SUM(E105:E111)</f>
        <v>0</v>
      </c>
    </row>
    <row r="119" s="16" customFormat="1" ht="12.75" spans="1:5">
      <c r="A119" s="51"/>
      <c r="B119" s="136"/>
      <c r="C119" s="51"/>
      <c r="D119" s="351"/>
      <c r="E119" s="352"/>
    </row>
    <row r="120" s="1" customFormat="1" ht="12.75" spans="1:5">
      <c r="A120" s="111" t="s">
        <v>240</v>
      </c>
      <c r="B120" s="111"/>
      <c r="C120" s="120" t="s">
        <v>51</v>
      </c>
      <c r="D120" s="39" t="s">
        <v>139</v>
      </c>
      <c r="E120" s="39" t="s">
        <v>52</v>
      </c>
    </row>
    <row r="121" s="1" customFormat="1" ht="12.75" spans="1:5">
      <c r="A121" s="98" t="s">
        <v>241</v>
      </c>
      <c r="B121" s="107" t="str">
        <f>IF('Superv Modulo 3 - Encargos'!B80="","",'Superv Modulo 3 - Encargos'!B80)</f>
        <v/>
      </c>
      <c r="C121" s="107" t="str">
        <f>IF('Superv Modulo 3 - Encargos'!C80="","",'Superv Modulo 3 - Encargos'!C80)</f>
        <v/>
      </c>
      <c r="D121" s="345">
        <f>'Superv Modulo 3 - Encargos'!D80</f>
        <v>0</v>
      </c>
      <c r="E121" s="346">
        <f>'Superv Modulo 3 - Encargos'!E80</f>
        <v>0</v>
      </c>
    </row>
    <row r="122" s="1" customFormat="1" ht="12.75" spans="1:5">
      <c r="A122" s="98" t="s">
        <v>242</v>
      </c>
      <c r="B122" s="107" t="str">
        <f>IF('Superv Modulo 3 - Encargos'!B81="","",'Superv Modulo 3 - Encargos'!B81)</f>
        <v/>
      </c>
      <c r="C122" s="107" t="str">
        <f>IF('Superv Modulo 3 - Encargos'!C81="","",'Superv Modulo 3 - Encargos'!C81)</f>
        <v/>
      </c>
      <c r="D122" s="345">
        <f>'Superv Modulo 3 - Encargos'!D81</f>
        <v>0</v>
      </c>
      <c r="E122" s="346">
        <f>'Superv Modulo 3 - Encargos'!E81</f>
        <v>0</v>
      </c>
    </row>
    <row r="123" s="1" customFormat="1" ht="12.75" spans="1:5">
      <c r="A123" s="98" t="s">
        <v>243</v>
      </c>
      <c r="B123" s="107" t="str">
        <f>IF('Superv Modulo 3 - Encargos'!B82="","",'Superv Modulo 3 - Encargos'!B82)</f>
        <v/>
      </c>
      <c r="C123" s="107" t="str">
        <f>IF('Superv Modulo 3 - Encargos'!C82="","",'Superv Modulo 3 - Encargos'!C82)</f>
        <v/>
      </c>
      <c r="D123" s="345">
        <f>'Superv Modulo 3 - Encargos'!D82</f>
        <v>0</v>
      </c>
      <c r="E123" s="346">
        <f>'Superv Modulo 3 - Encargos'!E82</f>
        <v>0</v>
      </c>
    </row>
    <row r="124" s="1" customFormat="1" ht="12.75" spans="1:5">
      <c r="A124" s="98" t="s">
        <v>244</v>
      </c>
      <c r="B124" s="107" t="str">
        <f>IF('Superv Modulo 3 - Encargos'!B83="","",'Superv Modulo 3 - Encargos'!B83)</f>
        <v/>
      </c>
      <c r="C124" s="107" t="str">
        <f>IF('Superv Modulo 3 - Encargos'!C83="","",'Superv Modulo 3 - Encargos'!C83)</f>
        <v/>
      </c>
      <c r="D124" s="345">
        <f>'Superv Modulo 3 - Encargos'!D83</f>
        <v>0</v>
      </c>
      <c r="E124" s="346">
        <f>'Superv Modulo 3 - Encargos'!E83</f>
        <v>0</v>
      </c>
    </row>
    <row r="125" s="1" customFormat="1" ht="12.75" spans="1:5">
      <c r="A125" s="98" t="s">
        <v>245</v>
      </c>
      <c r="B125" s="107" t="str">
        <f>IF('Superv Modulo 3 - Encargos'!B84="","",'Superv Modulo 3 - Encargos'!B84)</f>
        <v/>
      </c>
      <c r="C125" s="107" t="str">
        <f>IF('Superv Modulo 3 - Encargos'!C84="","",'Superv Modulo 3 - Encargos'!C84)</f>
        <v/>
      </c>
      <c r="D125" s="345">
        <f>'Superv Modulo 3 - Encargos'!D84</f>
        <v>0</v>
      </c>
      <c r="E125" s="346">
        <f>'Superv Modulo 3 - Encargos'!E84</f>
        <v>0</v>
      </c>
    </row>
    <row r="126" s="1" customFormat="1" ht="12.75" spans="1:5">
      <c r="A126" s="98" t="s">
        <v>246</v>
      </c>
      <c r="B126" s="107" t="str">
        <f>IF('Superv Modulo 3 - Encargos'!B85="","",'Superv Modulo 3 - Encargos'!B85)</f>
        <v/>
      </c>
      <c r="C126" s="107" t="str">
        <f>IF('Superv Modulo 3 - Encargos'!C85="","",'Superv Modulo 3 - Encargos'!C85)</f>
        <v/>
      </c>
      <c r="D126" s="345">
        <f>'Superv Modulo 3 - Encargos'!D85</f>
        <v>0</v>
      </c>
      <c r="E126" s="346">
        <f>'Superv Modulo 3 - Encargos'!E85</f>
        <v>0</v>
      </c>
    </row>
    <row r="127" s="1" customFormat="1" ht="12.75" spans="1:5">
      <c r="A127" s="99"/>
      <c r="B127" s="117" t="s">
        <v>394</v>
      </c>
      <c r="C127" s="135"/>
      <c r="D127" s="345">
        <f>SUM(D121:D126)</f>
        <v>0</v>
      </c>
      <c r="E127" s="347">
        <f>SUM(E121:E126)</f>
        <v>0</v>
      </c>
    </row>
    <row r="128" s="16" customFormat="1" ht="12.75" spans="1:5">
      <c r="A128" s="51"/>
      <c r="B128" s="136"/>
      <c r="C128" s="51"/>
      <c r="D128" s="351"/>
      <c r="E128" s="352"/>
    </row>
    <row r="129" s="1" customFormat="1" ht="12.75" spans="1:5">
      <c r="A129" s="143" t="s">
        <v>395</v>
      </c>
      <c r="B129" s="143"/>
      <c r="C129" s="143"/>
      <c r="D129" s="143"/>
      <c r="E129" s="143"/>
    </row>
    <row r="130" s="1" customFormat="1" ht="12.75" spans="1:5">
      <c r="A130" s="144"/>
      <c r="B130" s="98" t="s">
        <v>138</v>
      </c>
      <c r="C130" s="135"/>
      <c r="D130" s="145">
        <f>'Superv Modulo 3 - Encargos'!D89</f>
        <v>0.138</v>
      </c>
      <c r="E130" s="41">
        <f>'Superv Modulo 3 - Encargos'!E89</f>
        <v>0</v>
      </c>
    </row>
    <row r="131" s="1" customFormat="1" ht="12.75" spans="1:5">
      <c r="A131" s="144"/>
      <c r="B131" s="98" t="s">
        <v>169</v>
      </c>
      <c r="C131" s="135"/>
      <c r="D131" s="145">
        <f>'Superv Modulo 3 - Encargos'!D90</f>
        <v>0</v>
      </c>
      <c r="E131" s="41">
        <f>'Superv Modulo 3 - Encargos'!E90</f>
        <v>0</v>
      </c>
    </row>
    <row r="132" s="1" customFormat="1" ht="12.75" spans="1:5">
      <c r="A132" s="144"/>
      <c r="B132" s="98" t="s">
        <v>182</v>
      </c>
      <c r="C132" s="135"/>
      <c r="D132" s="145">
        <f>'Superv Modulo 3 - Encargos'!D91</f>
        <v>0</v>
      </c>
      <c r="E132" s="41">
        <f>'Superv Modulo 3 - Encargos'!E91</f>
        <v>0</v>
      </c>
    </row>
    <row r="133" s="1" customFormat="1" ht="12.75" spans="1:5">
      <c r="A133" s="144"/>
      <c r="B133" s="98" t="s">
        <v>213</v>
      </c>
      <c r="C133" s="135"/>
      <c r="D133" s="145">
        <f>'Superv Modulo 3 - Encargos'!D92</f>
        <v>0.06662</v>
      </c>
      <c r="E133" s="41">
        <f>'Superv Modulo 3 - Encargos'!E92</f>
        <v>0</v>
      </c>
    </row>
    <row r="134" s="1" customFormat="1" ht="12.75" spans="1:5">
      <c r="A134" s="144"/>
      <c r="B134" s="98" t="s">
        <v>240</v>
      </c>
      <c r="C134" s="135"/>
      <c r="D134" s="145">
        <f>'Superv Modulo 3 - Encargos'!D93</f>
        <v>0</v>
      </c>
      <c r="E134" s="41">
        <f>'Superv Modulo 3 - Encargos'!E93</f>
        <v>0</v>
      </c>
    </row>
    <row r="135" s="1" customFormat="1" ht="12.75" spans="1:5">
      <c r="A135" s="144"/>
      <c r="B135" s="109" t="s">
        <v>249</v>
      </c>
      <c r="C135" s="135"/>
      <c r="D135" s="145">
        <f>SUM(D130:D134)</f>
        <v>0.20462</v>
      </c>
      <c r="E135" s="146">
        <f>SUM(E130:E134)</f>
        <v>0</v>
      </c>
    </row>
    <row r="136" s="1" customFormat="1" ht="12.75" spans="1:5">
      <c r="A136" s="59"/>
      <c r="B136" s="59"/>
      <c r="C136" s="59"/>
      <c r="D136" s="59"/>
      <c r="E136" s="59"/>
    </row>
    <row r="137" s="1" customFormat="1" ht="12.75"/>
    <row r="138" s="1" customFormat="1" ht="12.75"/>
    <row r="139" s="1" customFormat="1" ht="12.75" spans="1:5">
      <c r="A139" s="143" t="s">
        <v>254</v>
      </c>
      <c r="B139" s="143"/>
      <c r="C139" s="143"/>
      <c r="D139" s="143"/>
      <c r="E139" s="143"/>
    </row>
    <row r="140" s="1" customFormat="1" ht="12.75" spans="1:5">
      <c r="A140" s="144"/>
      <c r="B140" s="98" t="s">
        <v>50</v>
      </c>
      <c r="C140" s="135"/>
      <c r="D140" s="135"/>
      <c r="E140" s="41">
        <f>'Superv Modulo 4 - D.I. Lucro'!E19</f>
        <v>0</v>
      </c>
    </row>
    <row r="141" s="1" customFormat="1" ht="12.75" spans="1:5">
      <c r="A141" s="144"/>
      <c r="B141" s="98" t="s">
        <v>84</v>
      </c>
      <c r="C141" s="135"/>
      <c r="D141" s="135"/>
      <c r="E141" s="41">
        <f>'Superv Modulo 4 - D.I. Lucro'!E20</f>
        <v>0</v>
      </c>
    </row>
    <row r="142" s="1" customFormat="1" ht="12.75" spans="1:5">
      <c r="A142" s="144"/>
      <c r="B142" s="98" t="s">
        <v>137</v>
      </c>
      <c r="C142" s="135"/>
      <c r="D142" s="135"/>
      <c r="E142" s="41">
        <f>'Superv Modulo 4 - D.I. Lucro'!E21</f>
        <v>0</v>
      </c>
    </row>
    <row r="143" s="1" customFormat="1" ht="12.75" spans="1:5">
      <c r="A143" s="144"/>
      <c r="B143" s="109" t="s">
        <v>396</v>
      </c>
      <c r="C143" s="135"/>
      <c r="D143" s="135"/>
      <c r="E143" s="146">
        <f>SUM(E140:E142)</f>
        <v>0</v>
      </c>
    </row>
    <row r="144" s="1" customFormat="1" ht="12.75"/>
    <row r="145" s="1" customFormat="1" ht="12.75"/>
    <row r="146" s="1" customFormat="1" ht="12.75" spans="1:5">
      <c r="A146" s="143" t="s">
        <v>256</v>
      </c>
      <c r="B146" s="97"/>
      <c r="C146" s="97"/>
      <c r="D146" s="97"/>
      <c r="E146" s="97"/>
    </row>
    <row r="147" s="16" customFormat="1" ht="12.75" spans="1:5">
      <c r="A147" s="51"/>
      <c r="D147" s="39" t="s">
        <v>397</v>
      </c>
      <c r="E147" s="39" t="s">
        <v>52</v>
      </c>
    </row>
    <row r="148" s="1" customFormat="1" ht="38.25" spans="1:5">
      <c r="A148" s="98" t="s">
        <v>257</v>
      </c>
      <c r="B148" s="98" t="s">
        <v>398</v>
      </c>
      <c r="C148" s="147" t="str">
        <f>IF('Superv Modulo 4 - D.I. Lucro'!C27="","",'Superv Modulo 4 - D.I. Lucro'!C27)</f>
        <v>aplicação do percentual indicado no campo a seguir, sobre o subtotal 1 (soma da Remuneração, Benefícios, Encargos e Insumos)</v>
      </c>
      <c r="D148" s="353">
        <f>'Superv Modulo 4 - D.I. Lucro'!D27</f>
        <v>0</v>
      </c>
      <c r="E148" s="346">
        <f>'Superv Modulo 4 - D.I. Lucro'!E27</f>
        <v>0</v>
      </c>
    </row>
    <row r="149" s="1" customFormat="1" ht="12.75" spans="1:5">
      <c r="A149" s="135"/>
      <c r="B149" s="117" t="s">
        <v>312</v>
      </c>
      <c r="C149" s="117" t="s">
        <v>399</v>
      </c>
      <c r="D149" s="135"/>
      <c r="E149" s="346">
        <f>'Superv Modulo 4 - D.I. Lucro'!E28</f>
        <v>0</v>
      </c>
    </row>
    <row r="150" s="1" customFormat="1" ht="25.5" spans="1:6">
      <c r="A150" s="98" t="s">
        <v>262</v>
      </c>
      <c r="B150" s="98" t="s">
        <v>400</v>
      </c>
      <c r="C150" s="147" t="str">
        <f>IF('Superv Modulo 4 - D.I. Lucro'!C29="","",'Superv Modulo 4 - D.I. Lucro'!C29)</f>
        <v>aplicação do percentual indicado no campo a seguir, sobre o subtotal 2</v>
      </c>
      <c r="D150" s="353">
        <f>'Superv Modulo 4 - D.I. Lucro'!D29</f>
        <v>0</v>
      </c>
      <c r="E150" s="346">
        <f>'Superv Modulo 4 - D.I. Lucro'!E29</f>
        <v>0</v>
      </c>
      <c r="F150" s="149"/>
    </row>
    <row r="151" s="1" customFormat="1" ht="12.75" spans="1:5">
      <c r="A151" s="99"/>
      <c r="B151" s="109" t="s">
        <v>401</v>
      </c>
      <c r="C151" s="117" t="s">
        <v>402</v>
      </c>
      <c r="D151" s="353">
        <f>SUM(D148:D150)</f>
        <v>0</v>
      </c>
      <c r="E151" s="354">
        <f>SUM(E148,E150)</f>
        <v>0</v>
      </c>
    </row>
    <row r="152" s="1" customFormat="1" ht="12.75"/>
    <row r="153" s="1" customFormat="1" ht="12.75"/>
    <row r="154" s="1" customFormat="1" ht="12.75" spans="1:5">
      <c r="A154" s="143" t="s">
        <v>273</v>
      </c>
      <c r="B154" s="143"/>
      <c r="C154" s="143"/>
      <c r="D154" s="143"/>
      <c r="E154" s="143"/>
    </row>
    <row r="155" s="1" customFormat="1" ht="12.75" spans="1:5">
      <c r="A155" s="144"/>
      <c r="B155" s="98" t="s">
        <v>396</v>
      </c>
      <c r="C155" s="135"/>
      <c r="D155" s="135"/>
      <c r="E155" s="41">
        <f>'Superv - Valor dos Supervisores'!E143</f>
        <v>0</v>
      </c>
    </row>
    <row r="156" s="1" customFormat="1" ht="12.75" spans="1:5">
      <c r="A156" s="144"/>
      <c r="B156" s="98" t="s">
        <v>256</v>
      </c>
      <c r="C156" s="135"/>
      <c r="D156" s="135"/>
      <c r="E156" s="41">
        <f>E151</f>
        <v>0</v>
      </c>
    </row>
    <row r="157" s="1" customFormat="1" ht="12.75" spans="1:5">
      <c r="A157" s="144"/>
      <c r="B157" s="109" t="s">
        <v>403</v>
      </c>
      <c r="C157" s="135"/>
      <c r="D157" s="135"/>
      <c r="E157" s="146">
        <f>SUM(E155:E156)</f>
        <v>0</v>
      </c>
    </row>
    <row r="158" s="1" customFormat="1" ht="12.75"/>
    <row r="159" s="1" customFormat="1" ht="12.75"/>
    <row r="160" s="1" customFormat="1" ht="12.75" spans="1:5">
      <c r="A160" s="143" t="s">
        <v>275</v>
      </c>
      <c r="B160" s="97"/>
      <c r="C160" s="97"/>
      <c r="D160" s="97"/>
      <c r="E160" s="97"/>
    </row>
    <row r="161" s="16" customFormat="1" ht="12.75" spans="1:5">
      <c r="A161" s="51"/>
      <c r="B161" s="51"/>
      <c r="C161" s="98" t="s">
        <v>51</v>
      </c>
      <c r="D161" s="42" t="s">
        <v>397</v>
      </c>
      <c r="E161" s="42" t="s">
        <v>52</v>
      </c>
    </row>
    <row r="162" s="16" customFormat="1" ht="12.75" spans="1:5">
      <c r="A162" s="134" t="s">
        <v>276</v>
      </c>
      <c r="B162" s="151" t="s">
        <v>277</v>
      </c>
      <c r="C162" s="140" t="str">
        <f>IF('Superv Modulo 5 - Tributos'!C28="","",'Superv Modulo 5 - Tributos'!C28)</f>
        <v/>
      </c>
      <c r="D162" s="355">
        <f>'Superv Modulo 5 - Tributos'!D28</f>
        <v>0</v>
      </c>
      <c r="E162" s="356">
        <f>'Superv Modulo 5 - Tributos'!E28</f>
        <v>0</v>
      </c>
    </row>
    <row r="163" s="1" customFormat="1" ht="12.75" spans="1:5">
      <c r="A163" s="98" t="s">
        <v>278</v>
      </c>
      <c r="B163" s="154" t="s">
        <v>279</v>
      </c>
      <c r="C163" s="140" t="str">
        <f>IF('Superv Modulo 5 - Tributos'!C29="","",'Superv Modulo 5 - Tributos'!C29)</f>
        <v/>
      </c>
      <c r="D163" s="355">
        <f>'Superv Modulo 5 - Tributos'!D29</f>
        <v>0</v>
      </c>
      <c r="E163" s="356">
        <f>'Superv Modulo 5 - Tributos'!E29</f>
        <v>0</v>
      </c>
    </row>
    <row r="164" s="1" customFormat="1" ht="12.75" spans="1:5">
      <c r="A164" s="98" t="s">
        <v>280</v>
      </c>
      <c r="B164" s="154" t="s">
        <v>281</v>
      </c>
      <c r="C164" s="140" t="str">
        <f>IF('Superv Modulo 5 - Tributos'!C30="","",'Superv Modulo 5 - Tributos'!C30)</f>
        <v/>
      </c>
      <c r="D164" s="355">
        <f>'Superv Modulo 5 - Tributos'!D30</f>
        <v>0</v>
      </c>
      <c r="E164" s="356">
        <f>'Superv Modulo 5 - Tributos'!E30</f>
        <v>0</v>
      </c>
    </row>
    <row r="165" s="1" customFormat="1" ht="12.75" spans="1:5">
      <c r="A165" s="98" t="s">
        <v>282</v>
      </c>
      <c r="B165" s="103" t="s">
        <v>390</v>
      </c>
      <c r="C165" s="104" t="s">
        <v>404</v>
      </c>
      <c r="D165" s="355">
        <f>'Superv Modulo 5 - Tributos'!D31</f>
        <v>0</v>
      </c>
      <c r="E165" s="356">
        <f>'Superv Modulo 5 - Tributos'!E31</f>
        <v>0</v>
      </c>
    </row>
    <row r="166" s="1" customFormat="1" ht="12.75" spans="1:5">
      <c r="A166" s="105" t="s">
        <v>284</v>
      </c>
      <c r="B166" s="140" t="str">
        <f>IF('Superv Modulo 5 - Tributos'!B32="","",'Superv Modulo 5 - Tributos'!B32)</f>
        <v/>
      </c>
      <c r="C166" s="140" t="str">
        <f>IF('Superv Modulo 5 - Tributos'!C32="","",'Superv Modulo 5 - Tributos'!C32)</f>
        <v/>
      </c>
      <c r="D166" s="355">
        <f>'Superv Modulo 5 - Tributos'!D32</f>
        <v>0</v>
      </c>
      <c r="E166" s="356">
        <f>'Superv Modulo 5 - Tributos'!E32</f>
        <v>0</v>
      </c>
    </row>
    <row r="167" s="1" customFormat="1" ht="12.75" spans="1:5">
      <c r="A167" s="105" t="s">
        <v>285</v>
      </c>
      <c r="B167" s="140" t="str">
        <f>IF('Superv Modulo 5 - Tributos'!B33="","",'Superv Modulo 5 - Tributos'!B33)</f>
        <v/>
      </c>
      <c r="C167" s="140" t="str">
        <f>IF('Superv Modulo 5 - Tributos'!C33="","",'Superv Modulo 5 - Tributos'!C33)</f>
        <v/>
      </c>
      <c r="D167" s="355">
        <f>'Superv Modulo 5 - Tributos'!D33</f>
        <v>0</v>
      </c>
      <c r="E167" s="356">
        <f>'Superv Modulo 5 - Tributos'!E33</f>
        <v>0</v>
      </c>
    </row>
    <row r="168" s="1" customFormat="1" ht="12.75" spans="1:5">
      <c r="A168" s="105" t="s">
        <v>286</v>
      </c>
      <c r="B168" s="140" t="str">
        <f>IF('Superv Modulo 5 - Tributos'!B34="","",'Superv Modulo 5 - Tributos'!B34)</f>
        <v/>
      </c>
      <c r="C168" s="140" t="str">
        <f>IF('Superv Modulo 5 - Tributos'!C34="","",'Superv Modulo 5 - Tributos'!C34)</f>
        <v/>
      </c>
      <c r="D168" s="355">
        <f>'Superv Modulo 5 - Tributos'!D34</f>
        <v>0</v>
      </c>
      <c r="E168" s="356">
        <f>'Superv Modulo 5 - Tributos'!E34</f>
        <v>0</v>
      </c>
    </row>
    <row r="169" s="1" customFormat="1" ht="12.75" spans="1:5">
      <c r="A169" s="105" t="s">
        <v>287</v>
      </c>
      <c r="B169" s="140" t="str">
        <f>IF('Superv Modulo 5 - Tributos'!B35="","",'Superv Modulo 5 - Tributos'!B35)</f>
        <v/>
      </c>
      <c r="C169" s="140" t="str">
        <f>IF('Superv Modulo 5 - Tributos'!C35="","",'Superv Modulo 5 - Tributos'!C35)</f>
        <v/>
      </c>
      <c r="D169" s="355">
        <f>'Superv Modulo 5 - Tributos'!D35</f>
        <v>0</v>
      </c>
      <c r="E169" s="356">
        <f>'Superv Modulo 5 - Tributos'!E35</f>
        <v>0</v>
      </c>
    </row>
    <row r="170" s="1" customFormat="1" ht="12.75" spans="1:5">
      <c r="A170" s="105" t="s">
        <v>288</v>
      </c>
      <c r="B170" s="140" t="str">
        <f>IF('Superv Modulo 5 - Tributos'!B36="","",'Superv Modulo 5 - Tributos'!B36)</f>
        <v/>
      </c>
      <c r="C170" s="140" t="str">
        <f>IF('Superv Modulo 5 - Tributos'!C36="","",'Superv Modulo 5 - Tributos'!C36)</f>
        <v/>
      </c>
      <c r="D170" s="355">
        <f>'Superv Modulo 5 - Tributos'!D36</f>
        <v>0</v>
      </c>
      <c r="E170" s="356">
        <f>'Superv Modulo 5 - Tributos'!E36</f>
        <v>0</v>
      </c>
    </row>
    <row r="171" s="1" customFormat="1" ht="12.75" spans="1:5">
      <c r="A171" s="105" t="s">
        <v>289</v>
      </c>
      <c r="B171" s="140" t="str">
        <f>IF('Superv Modulo 5 - Tributos'!B37="","",'Superv Modulo 5 - Tributos'!B37)</f>
        <v/>
      </c>
      <c r="C171" s="140" t="str">
        <f>IF('Superv Modulo 5 - Tributos'!C37="","",'Superv Modulo 5 - Tributos'!C37)</f>
        <v/>
      </c>
      <c r="D171" s="355">
        <f>'Superv Modulo 5 - Tributos'!D37</f>
        <v>0</v>
      </c>
      <c r="E171" s="356">
        <f>'Superv Modulo 5 - Tributos'!E37</f>
        <v>0</v>
      </c>
    </row>
    <row r="172" s="1" customFormat="1" ht="12.75" spans="1:5">
      <c r="A172" s="105" t="s">
        <v>290</v>
      </c>
      <c r="B172" s="140" t="str">
        <f>IF('Superv Modulo 5 - Tributos'!B38="","",'Superv Modulo 5 - Tributos'!B38)</f>
        <v/>
      </c>
      <c r="C172" s="140" t="str">
        <f>IF('Superv Modulo 5 - Tributos'!C38="","",'Superv Modulo 5 - Tributos'!C38)</f>
        <v/>
      </c>
      <c r="D172" s="355">
        <f>'Superv Modulo 5 - Tributos'!D38</f>
        <v>0</v>
      </c>
      <c r="E172" s="356">
        <f>'Superv Modulo 5 - Tributos'!E38</f>
        <v>0</v>
      </c>
    </row>
    <row r="173" s="1" customFormat="1" ht="12.75" spans="1:5">
      <c r="A173" s="105" t="s">
        <v>291</v>
      </c>
      <c r="B173" s="140" t="str">
        <f>IF('Superv Modulo 5 - Tributos'!B39="","",'Superv Modulo 5 - Tributos'!B39)</f>
        <v/>
      </c>
      <c r="C173" s="140" t="str">
        <f>IF('Superv Modulo 5 - Tributos'!C39="","",'Superv Modulo 5 - Tributos'!C39)</f>
        <v/>
      </c>
      <c r="D173" s="355">
        <f>'Superv Modulo 5 - Tributos'!D39</f>
        <v>0</v>
      </c>
      <c r="E173" s="356">
        <f>'Superv Modulo 5 - Tributos'!E39</f>
        <v>0</v>
      </c>
    </row>
    <row r="174" s="1" customFormat="1" ht="12.75" spans="1:5">
      <c r="A174" s="99"/>
      <c r="B174" s="159" t="s">
        <v>405</v>
      </c>
      <c r="C174" s="99"/>
      <c r="D174" s="355">
        <f>SUM(D162:D165)</f>
        <v>0</v>
      </c>
      <c r="E174" s="357">
        <f>SUM(E162:E165)</f>
        <v>0</v>
      </c>
    </row>
    <row r="175" s="1" customFormat="1" ht="12.75"/>
    <row r="176" s="1" customFormat="1" ht="12.75"/>
    <row r="177" s="1" customFormat="1" ht="12.75" spans="1:5">
      <c r="A177" s="143" t="s">
        <v>406</v>
      </c>
      <c r="B177" s="143"/>
      <c r="C177" s="143"/>
      <c r="D177" s="143"/>
      <c r="E177" s="143"/>
    </row>
    <row r="178" s="1" customFormat="1" ht="12.75" spans="1:5">
      <c r="A178" s="144"/>
      <c r="B178" s="98" t="str">
        <f>A18</f>
        <v>Módulo 1. COMPOSIÇÃO DA REMUNERAÇÃO</v>
      </c>
      <c r="C178" s="98"/>
      <c r="D178" s="161"/>
      <c r="E178" s="162">
        <f>E37</f>
        <v>0</v>
      </c>
    </row>
    <row r="179" s="1" customFormat="1" ht="12.75" spans="1:5">
      <c r="A179" s="144"/>
      <c r="B179" s="98" t="str">
        <f>A40</f>
        <v>Módulo 2. BENEFÍCIOS MENSAIS E DIÁRIOS</v>
      </c>
      <c r="C179" s="98"/>
      <c r="D179" s="98"/>
      <c r="E179" s="162">
        <f>E56</f>
        <v>0</v>
      </c>
    </row>
    <row r="180" s="1" customFormat="1" ht="12.75" spans="1:5">
      <c r="A180" s="144"/>
      <c r="B180" s="98" t="str">
        <f>A59</f>
        <v>Módulo 3. ENCARGOS SOCIAIS E TRABALHISTAS</v>
      </c>
      <c r="C180" s="98"/>
      <c r="D180" s="161"/>
      <c r="E180" s="162">
        <f>E135</f>
        <v>0</v>
      </c>
    </row>
    <row r="181" s="1" customFormat="1" ht="12.75" spans="1:5">
      <c r="A181" s="144"/>
      <c r="B181" s="98" t="str">
        <f>A146</f>
        <v>Módulo 4. DESPESAS INDIRETAS E LUCRO</v>
      </c>
      <c r="C181" s="98"/>
      <c r="D181" s="161"/>
      <c r="E181" s="162">
        <f>E151</f>
        <v>0</v>
      </c>
    </row>
    <row r="182" s="1" customFormat="1" ht="12.75" spans="1:8">
      <c r="A182" s="144"/>
      <c r="B182" s="117" t="s">
        <v>176</v>
      </c>
      <c r="C182" s="98"/>
      <c r="D182" s="161"/>
      <c r="E182" s="163">
        <f>E157</f>
        <v>0</v>
      </c>
      <c r="G182" s="358"/>
      <c r="H182" s="358">
        <f>G182*14.25%</f>
        <v>0</v>
      </c>
    </row>
    <row r="183" s="1" customFormat="1" ht="12.75" spans="1:5">
      <c r="A183" s="144"/>
      <c r="B183" s="98" t="str">
        <f>A160</f>
        <v>Módulo 5. TRIBUTOS</v>
      </c>
      <c r="C183" s="98"/>
      <c r="D183" s="161"/>
      <c r="E183" s="162">
        <f>E174</f>
        <v>0</v>
      </c>
    </row>
    <row r="184" s="1" customFormat="1" ht="12.75" spans="1:5">
      <c r="A184" s="144"/>
      <c r="B184" s="117" t="s">
        <v>405</v>
      </c>
      <c r="C184" s="98"/>
      <c r="D184" s="162"/>
      <c r="E184" s="164">
        <f>SUM(E182:E183)</f>
        <v>0</v>
      </c>
    </row>
    <row r="185" s="1" customFormat="1" ht="12.75"/>
    <row r="186" s="1" customFormat="1" ht="12.75"/>
    <row r="187" s="1" customFormat="1" ht="12.75"/>
    <row r="188" s="1" customFormat="1" ht="12.75" spans="1:5">
      <c r="A188" s="143" t="s">
        <v>407</v>
      </c>
      <c r="B188" s="97"/>
      <c r="C188" s="97"/>
      <c r="D188" s="97"/>
      <c r="E188" s="97"/>
    </row>
    <row r="189" s="16" customFormat="1" ht="12.75" spans="1:5">
      <c r="A189" s="51"/>
      <c r="C189" s="98" t="s">
        <v>51</v>
      </c>
      <c r="D189" s="39" t="s">
        <v>408</v>
      </c>
      <c r="E189" s="39" t="s">
        <v>373</v>
      </c>
    </row>
    <row r="190" s="16" customFormat="1" ht="12.75" spans="1:5">
      <c r="A190" s="134" t="s">
        <v>326</v>
      </c>
      <c r="B190" s="139" t="s">
        <v>374</v>
      </c>
      <c r="C190" s="140" t="s">
        <v>409</v>
      </c>
      <c r="D190" s="166">
        <f>'Superv Modulo 6 - Horas Extras'!F89</f>
        <v>0</v>
      </c>
      <c r="E190" s="167">
        <f>'Superv Modulo 6 - Horas Extras'!G89</f>
        <v>0</v>
      </c>
    </row>
    <row r="191" s="16" customFormat="1" ht="12.75" spans="1:5">
      <c r="A191" s="134" t="s">
        <v>341</v>
      </c>
      <c r="B191" s="139" t="s">
        <v>330</v>
      </c>
      <c r="C191" s="140" t="s">
        <v>409</v>
      </c>
      <c r="D191" s="166">
        <f>'Superv Modulo 6 - Horas Extras'!F90</f>
        <v>0</v>
      </c>
      <c r="E191" s="167">
        <f>'Superv Modulo 6 - Horas Extras'!G90</f>
        <v>0</v>
      </c>
    </row>
    <row r="192" s="16" customFormat="1" ht="12.75" spans="1:5">
      <c r="A192" s="134" t="s">
        <v>355</v>
      </c>
      <c r="B192" s="139" t="s">
        <v>377</v>
      </c>
      <c r="C192" s="140" t="s">
        <v>409</v>
      </c>
      <c r="D192" s="166">
        <f>'Superv Modulo 6 - Horas Extras'!F91</f>
        <v>0</v>
      </c>
      <c r="E192" s="167">
        <f>'Superv Modulo 6 - Horas Extras'!G91</f>
        <v>0</v>
      </c>
    </row>
    <row r="193" s="16" customFormat="1" ht="12.75" spans="1:5">
      <c r="A193" s="134" t="s">
        <v>369</v>
      </c>
      <c r="B193" s="139" t="s">
        <v>358</v>
      </c>
      <c r="C193" s="140" t="s">
        <v>409</v>
      </c>
      <c r="D193" s="166">
        <f>'Superv Modulo 6 - Horas Extras'!F92</f>
        <v>0</v>
      </c>
      <c r="E193" s="167">
        <f>'Superv Modulo 6 - Horas Extras'!G92</f>
        <v>0</v>
      </c>
    </row>
    <row r="194" s="1" customFormat="1" ht="12.75" spans="1:7">
      <c r="A194" s="99"/>
      <c r="B194" s="109" t="s">
        <v>410</v>
      </c>
      <c r="C194" s="99"/>
      <c r="D194" s="99"/>
      <c r="E194" s="359">
        <f>SUM(E190:E193)</f>
        <v>0</v>
      </c>
      <c r="G194" s="215"/>
    </row>
    <row r="195" s="1" customFormat="1" ht="12.75"/>
    <row r="196" s="1" customFormat="1" ht="12.75"/>
    <row r="197" s="1" customFormat="1" ht="12.75" spans="1:5">
      <c r="A197" s="143" t="s">
        <v>411</v>
      </c>
      <c r="B197" s="143"/>
      <c r="C197" s="143"/>
      <c r="D197" s="143"/>
      <c r="E197" s="143"/>
    </row>
    <row r="198" s="1" customFormat="1" ht="24" spans="1:9">
      <c r="A198" s="99" t="s">
        <v>115</v>
      </c>
      <c r="B198" s="98" t="s">
        <v>412</v>
      </c>
      <c r="C198" s="107" t="s">
        <v>413</v>
      </c>
      <c r="D198" s="169"/>
      <c r="E198" s="41">
        <f>E184</f>
        <v>0</v>
      </c>
      <c r="I198" s="361"/>
    </row>
    <row r="199" s="1" customFormat="1" ht="12.75" spans="1:5">
      <c r="A199" s="99" t="s">
        <v>414</v>
      </c>
      <c r="B199" s="98" t="s">
        <v>415</v>
      </c>
      <c r="C199" s="172"/>
      <c r="D199" s="99"/>
      <c r="E199" s="173">
        <v>2</v>
      </c>
    </row>
    <row r="200" s="1" customFormat="1" ht="24" spans="1:8">
      <c r="A200" s="99" t="s">
        <v>416</v>
      </c>
      <c r="B200" s="171" t="s">
        <v>417</v>
      </c>
      <c r="C200" s="360" t="s">
        <v>418</v>
      </c>
      <c r="D200" s="169"/>
      <c r="E200" s="211">
        <v>3.6</v>
      </c>
      <c r="H200" s="264"/>
    </row>
    <row r="201" s="1" customFormat="1" ht="12.75" spans="1:8">
      <c r="A201" s="99" t="s">
        <v>419</v>
      </c>
      <c r="B201" s="98" t="s">
        <v>420</v>
      </c>
      <c r="C201" s="107" t="s">
        <v>421</v>
      </c>
      <c r="D201" s="169"/>
      <c r="E201" s="179">
        <f>E198*E199*E200</f>
        <v>0</v>
      </c>
      <c r="H201" s="264"/>
    </row>
    <row r="202" s="1" customFormat="1" ht="12.75" spans="1:5">
      <c r="A202" s="99" t="s">
        <v>422</v>
      </c>
      <c r="B202" s="98" t="s">
        <v>423</v>
      </c>
      <c r="C202" s="107" t="s">
        <v>424</v>
      </c>
      <c r="D202" s="169"/>
      <c r="E202" s="179">
        <f>E194</f>
        <v>0</v>
      </c>
    </row>
    <row r="203" s="1" customFormat="1" spans="1:5">
      <c r="A203" s="99"/>
      <c r="B203" s="182" t="s">
        <v>425</v>
      </c>
      <c r="C203" s="107" t="s">
        <v>426</v>
      </c>
      <c r="D203" s="183"/>
      <c r="E203" s="36">
        <f>SUM(E201:E202)</f>
        <v>0</v>
      </c>
    </row>
    <row r="204" s="1" customFormat="1" ht="12.75"/>
    <row r="205" s="1" customFormat="1" ht="12.75" spans="1:3">
      <c r="A205" s="184" t="s">
        <v>427</v>
      </c>
      <c r="B205" s="185"/>
      <c r="C205" s="440" t="s">
        <v>428</v>
      </c>
    </row>
    <row r="206" s="1" customFormat="1" ht="12.75" spans="1:2">
      <c r="A206" s="187"/>
      <c r="B206" s="188"/>
    </row>
    <row r="207" s="1" customFormat="1" ht="12.75" spans="1:2">
      <c r="A207" s="187"/>
      <c r="B207" s="188"/>
    </row>
    <row r="208" s="1" customFormat="1" ht="12.75" spans="1:2">
      <c r="A208" s="187"/>
      <c r="B208" s="188"/>
    </row>
    <row r="209" s="1" customFormat="1" ht="12.75" spans="1:6">
      <c r="A209" s="187"/>
      <c r="B209" s="188"/>
      <c r="C209" s="90"/>
      <c r="D209" s="90"/>
      <c r="E209" s="90"/>
      <c r="F209" s="59"/>
    </row>
    <row r="210" s="1" customFormat="1" ht="12.75" spans="1:6">
      <c r="A210" s="187"/>
      <c r="B210" s="188"/>
      <c r="C210" s="189" t="s">
        <v>429</v>
      </c>
      <c r="D210" s="189"/>
      <c r="E210" s="189"/>
      <c r="F210" s="190"/>
    </row>
    <row r="211" s="1" customFormat="1" ht="12.75" spans="1:2">
      <c r="A211" s="187"/>
      <c r="B211" s="188"/>
    </row>
    <row r="212" s="1" customFormat="1" ht="12.75" spans="1:2">
      <c r="A212" s="187"/>
      <c r="B212" s="188"/>
    </row>
    <row r="213" s="1" customFormat="1" ht="12.75" spans="1:2">
      <c r="A213" s="187"/>
      <c r="B213" s="188"/>
    </row>
    <row r="214" s="1" customFormat="1" ht="12.75" spans="1:2">
      <c r="A214" s="187"/>
      <c r="B214" s="188"/>
    </row>
    <row r="215" s="1" customFormat="1" ht="12.75" spans="1:2">
      <c r="A215" s="187"/>
      <c r="B215" s="188"/>
    </row>
    <row r="216" s="1" customFormat="1" ht="12.75" spans="1:2">
      <c r="A216" s="187"/>
      <c r="B216" s="188"/>
    </row>
    <row r="217" s="1" customFormat="1" ht="12.75" spans="1:2">
      <c r="A217" s="187"/>
      <c r="B217" s="188"/>
    </row>
    <row r="218" s="1" customFormat="1" ht="12.75" spans="1:2">
      <c r="A218" s="187"/>
      <c r="B218" s="188"/>
    </row>
    <row r="219" s="1" customFormat="1" ht="12.75" spans="1:2">
      <c r="A219" s="187"/>
      <c r="B219" s="188"/>
    </row>
    <row r="220" s="1" customFormat="1" ht="12.75" spans="1:2">
      <c r="A220" s="187"/>
      <c r="B220" s="188"/>
    </row>
    <row r="221" s="1" customFormat="1" ht="12.75" spans="1:2">
      <c r="A221" s="187"/>
      <c r="B221" s="188"/>
    </row>
    <row r="222" s="1" customFormat="1" ht="12.75" spans="1:2">
      <c r="A222" s="191"/>
      <c r="B222" s="192"/>
    </row>
    <row r="223" s="1" customFormat="1" ht="12.75"/>
    <row r="224" s="1" customFormat="1" ht="12.75"/>
    <row r="225" s="1" customFormat="1" ht="12.75"/>
    <row r="226" s="1" customFormat="1" ht="12.75"/>
    <row r="227" s="1" customFormat="1" ht="12.75"/>
    <row r="228" s="1" customFormat="1" ht="12.75"/>
    <row r="229" s="1" customFormat="1" ht="12.75"/>
    <row r="230" s="1" customFormat="1" ht="12.75"/>
    <row r="231" s="1" customFormat="1" ht="12.75"/>
    <row r="232" s="1" customFormat="1" ht="12.75"/>
    <row r="233" s="1" customFormat="1" ht="12.75"/>
    <row r="234" s="1" customFormat="1" ht="12.75"/>
    <row r="235" s="1" customFormat="1" ht="12.75"/>
    <row r="236" s="1" customFormat="1" ht="12.75"/>
    <row r="237" s="1" customFormat="1" ht="12.75"/>
    <row r="238" s="1" customFormat="1" ht="12.75"/>
    <row r="239" s="1" customFormat="1" ht="12.75"/>
    <row r="240" s="1" customFormat="1" ht="12.75"/>
    <row r="241" s="1" customFormat="1" ht="12.75"/>
    <row r="242" s="1" customFormat="1" ht="12.75"/>
    <row r="243" s="1" customFormat="1" ht="12.75"/>
    <row r="244" s="1" customFormat="1" ht="12.75"/>
    <row r="245" s="1" customFormat="1" ht="12.75"/>
    <row r="246" s="1" customFormat="1" ht="12.75"/>
    <row r="247" s="1" customFormat="1" ht="12.75"/>
    <row r="248" s="1" customFormat="1" ht="12.75"/>
    <row r="249" s="1" customFormat="1" ht="12.75"/>
    <row r="250" s="1" customFormat="1" ht="12.75"/>
    <row r="251" s="1" customFormat="1" ht="12.75"/>
    <row r="252" s="1" customFormat="1" ht="12.75"/>
    <row r="253" s="1" customFormat="1" ht="12.75"/>
    <row r="254" s="1" customFormat="1" ht="12.75"/>
    <row r="255" s="1" customFormat="1" ht="12.75"/>
    <row r="256" s="1" customFormat="1" ht="12.75"/>
    <row r="257" s="1" customFormat="1" ht="12.75"/>
    <row r="258" s="1" customFormat="1" ht="12.75"/>
    <row r="259" s="1" customFormat="1" ht="12.75"/>
    <row r="260" s="1" customFormat="1" ht="12.75"/>
    <row r="261" s="1" customFormat="1" ht="12.75"/>
  </sheetData>
  <sheetProtection password="8B6C" sheet="1" objects="1"/>
  <mergeCells count="13">
    <mergeCell ref="C3:E3"/>
    <mergeCell ref="C4:E4"/>
    <mergeCell ref="C5:E5"/>
    <mergeCell ref="C7:E7"/>
    <mergeCell ref="C8:E8"/>
    <mergeCell ref="C10:E10"/>
    <mergeCell ref="C11:E11"/>
    <mergeCell ref="C13:E13"/>
    <mergeCell ref="C14:E14"/>
    <mergeCell ref="C15:E15"/>
    <mergeCell ref="C16:E16"/>
    <mergeCell ref="A205:B205"/>
    <mergeCell ref="C210:E210"/>
  </mergeCells>
  <pageMargins left="0.511811024" right="0.511811024" top="0.787401575" bottom="0.787401575" header="0.31496062" footer="0.31496062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19</vt:i4>
      </vt:variant>
    </vt:vector>
  </HeadingPairs>
  <TitlesOfParts>
    <vt:vector size="19" baseType="lpstr">
      <vt:lpstr>A - Identificação da empresa</vt:lpstr>
      <vt:lpstr>Superv Id Contratação</vt:lpstr>
      <vt:lpstr>Superv Modulo 1 - Remuneração</vt:lpstr>
      <vt:lpstr>Superv Modulo 2 - Beneficios</vt:lpstr>
      <vt:lpstr>Superv Modulo 3 - Encargos</vt:lpstr>
      <vt:lpstr>Superv Modulo 4 - D.I. Lucro</vt:lpstr>
      <vt:lpstr>Superv Modulo 5 - Tributos</vt:lpstr>
      <vt:lpstr>Superv Modulo 6 - Horas Extras</vt:lpstr>
      <vt:lpstr>Superv - Valor dos Supervisores</vt:lpstr>
      <vt:lpstr>B -Identificação da contratação</vt:lpstr>
      <vt:lpstr>Módulo 1 - Remuneração</vt:lpstr>
      <vt:lpstr>Módulo 2 - Benefícios</vt:lpstr>
      <vt:lpstr>Módulo 3 - Encargos</vt:lpstr>
      <vt:lpstr>Módulo 4 - D.I. e Lucro</vt:lpstr>
      <vt:lpstr>Módulo 5 - Tributos</vt:lpstr>
      <vt:lpstr>Módulo 6 - Diárias</vt:lpstr>
      <vt:lpstr>Módulo 7 - Horas extras</vt:lpstr>
      <vt:lpstr>Valor dos Auxiliares</vt:lpstr>
      <vt:lpstr>Proposta FINAL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016818751902</cp:lastModifiedBy>
  <dcterms:created xsi:type="dcterms:W3CDTF">2022-03-29T17:27:00Z</dcterms:created>
  <cp:lastPrinted>2022-05-06T18:44:00Z</cp:lastPrinted>
  <dcterms:modified xsi:type="dcterms:W3CDTF">2024-04-26T20:35:11Z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C99D4090036A4F63BB4CB2187E697F67_13</vt:lpwstr>
  </property>
  <property fmtid="{D5CDD505-2E9C-101B-9397-08002B2CF9AE}" pid="3" name="KSOProductBuildVer">
    <vt:lpwstr>1046-12.2.0.16731</vt:lpwstr>
  </property>
  <property fmtid="{D5CDD505-2E9C-101B-9397-08002B2CF9AE}" pid="4" name="KSOReadingLayout">
    <vt:bool>true</vt:bool>
  </property>
</Properties>
</file>